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D:\MYFILES\My Documents\0_PERSONAL\CYKLISTIKA\S2014\140808_Lanskroun\"/>
    </mc:Choice>
  </mc:AlternateContent>
  <bookViews>
    <workbookView xWindow="225" yWindow="420" windowWidth="23145" windowHeight="11145" tabRatio="883" firstSheet="1" activeTab="4"/>
  </bookViews>
  <sheets>
    <sheet name="CTRL" sheetId="25" state="hidden" r:id="rId1"/>
    <sheet name="PA1" sheetId="47" r:id="rId2"/>
    <sheet name="PA2" sheetId="73" r:id="rId3"/>
    <sheet name="SL" sheetId="50" r:id="rId4"/>
    <sheet name="SL2" sheetId="76" r:id="rId5"/>
    <sheet name="E1" sheetId="44" r:id="rId6"/>
    <sheet name="E2" sheetId="56" state="hidden" r:id="rId7"/>
    <sheet name="E3" sheetId="62" state="hidden" r:id="rId8"/>
    <sheet name="E4" sheetId="68" state="hidden" r:id="rId9"/>
    <sheet name="After1st" sheetId="52" r:id="rId10"/>
    <sheet name="After2nd" sheetId="57" state="hidden" r:id="rId11"/>
    <sheet name="After3rd" sheetId="63" state="hidden" r:id="rId12"/>
    <sheet name="After4thfin" sheetId="69" state="hidden" r:id="rId13"/>
    <sheet name="AT1" sheetId="48" state="hidden" r:id="rId14"/>
    <sheet name="AT2" sheetId="59" state="hidden" r:id="rId15"/>
    <sheet name="AT3" sheetId="64" state="hidden" r:id="rId16"/>
    <sheet name="AT4" sheetId="70" state="hidden" r:id="rId17"/>
    <sheet name="PR1" sheetId="75" r:id="rId18"/>
    <sheet name="PR2" sheetId="58" state="hidden" r:id="rId19"/>
    <sheet name="PR3" sheetId="65" state="hidden" r:id="rId20"/>
    <sheet name="GC1" sheetId="72" state="hidden" r:id="rId21"/>
  </sheets>
  <definedNames>
    <definedName name="_xlnm._FilterDatabase" localSheetId="5" hidden="1">'E1'!$B$132:$I$141</definedName>
    <definedName name="_xlnm._FilterDatabase" localSheetId="17" hidden="1">'PR1'!$B$12:$S$47</definedName>
    <definedName name="_xlnm._FilterDatabase" localSheetId="18" hidden="1">'PR2'!$B$12:$R$51</definedName>
    <definedName name="_xlnm._FilterDatabase" localSheetId="19" hidden="1">'PR3'!$B$12:$R$61</definedName>
    <definedName name="ACTIVERIDERS1" localSheetId="4">'SL2'!$B$12:$L$129</definedName>
    <definedName name="ACTIVERIDERS1">After1st!$B$12:$N$137</definedName>
    <definedName name="ACTIVERIDERS2">After2nd!$B$12:$N$119</definedName>
    <definedName name="ACTIVERIDERS3">After3rd!$B$12:$N$115</definedName>
    <definedName name="ACTIVERIDERS4">After4thfin!$B$12:$N$109</definedName>
    <definedName name="AFTER1" localSheetId="4">'SL2'!$B$12:$L$129</definedName>
    <definedName name="AFTER1">After1st!$B$12:$N$141</definedName>
    <definedName name="AFTER2">After2nd!$B$12:$N$140</definedName>
    <definedName name="AFTER3">After3rd!$B$12:$N$140</definedName>
    <definedName name="AFTER4">After4thfin!$B$12:$N$140</definedName>
    <definedName name="BODOVACITST1">#REF!</definedName>
    <definedName name="BODOVACITST2">'PR2'!$B$12:$B$51</definedName>
    <definedName name="BODOVACITST3">'PR3'!$B$12:$B$61</definedName>
    <definedName name="BODOVACITST4" localSheetId="17">'PR1'!$B$12:$B$47</definedName>
    <definedName name="BODOVACITST4">#REF!</definedName>
    <definedName name="ODDIL">CTRL!$V$3:$Y$24</definedName>
    <definedName name="STARTOVKA">SL!$B$12:$H$141</definedName>
  </definedNames>
  <calcPr calcId="152511" concurrentCalc="0"/>
</workbook>
</file>

<file path=xl/calcChain.xml><?xml version="1.0" encoding="utf-8"?>
<calcChain xmlns="http://schemas.openxmlformats.org/spreadsheetml/2006/main">
  <c r="AA3" i="72" l="1"/>
  <c r="B4" i="72"/>
  <c r="D3" i="72"/>
  <c r="Z13" i="72"/>
  <c r="Z12" i="72"/>
  <c r="AA13" i="72"/>
  <c r="Z14" i="72"/>
  <c r="AA14" i="72"/>
  <c r="Z15" i="72"/>
  <c r="AA15" i="72"/>
  <c r="Z16" i="72"/>
  <c r="AA16" i="72"/>
  <c r="Z17" i="72"/>
  <c r="AA17" i="72"/>
  <c r="Z18" i="72"/>
  <c r="AA18" i="72"/>
  <c r="Z19" i="72"/>
  <c r="AA19" i="72"/>
  <c r="Z20" i="72"/>
  <c r="AA20" i="72"/>
  <c r="Z21" i="72"/>
  <c r="AA21" i="72"/>
  <c r="Z22" i="72"/>
  <c r="AA22" i="72"/>
  <c r="Z23" i="72"/>
  <c r="AA23" i="72"/>
  <c r="Z24" i="72"/>
  <c r="AA24" i="72"/>
  <c r="Z25" i="72"/>
  <c r="AA25" i="72"/>
  <c r="Z26" i="72"/>
  <c r="AA26" i="72"/>
  <c r="Z27" i="72"/>
  <c r="AA27" i="72"/>
  <c r="Z28" i="72"/>
  <c r="AA28" i="72"/>
  <c r="Z29" i="72"/>
  <c r="AA29" i="72"/>
  <c r="K3" i="76"/>
  <c r="B130" i="76"/>
  <c r="K11" i="76"/>
  <c r="A4" i="76"/>
  <c r="D3" i="76"/>
  <c r="K3" i="52"/>
  <c r="D3" i="52"/>
  <c r="A4" i="52"/>
  <c r="A11" i="52"/>
  <c r="A11" i="76"/>
  <c r="D219" i="76"/>
  <c r="D218" i="76"/>
  <c r="D217" i="76"/>
  <c r="D216" i="76"/>
  <c r="D215" i="76"/>
  <c r="D214" i="76"/>
  <c r="D213" i="76"/>
  <c r="D212" i="76"/>
  <c r="D211" i="76"/>
  <c r="D210" i="76"/>
  <c r="D209" i="76"/>
  <c r="D208" i="76"/>
  <c r="D207" i="76"/>
  <c r="D206" i="76"/>
  <c r="D205" i="76"/>
  <c r="D204" i="76"/>
  <c r="D203" i="76"/>
  <c r="D202" i="76"/>
  <c r="E139" i="76"/>
  <c r="E137" i="76"/>
  <c r="E136" i="76"/>
  <c r="E135" i="76"/>
  <c r="E134" i="76"/>
  <c r="H129" i="76"/>
  <c r="G129" i="76"/>
  <c r="F129" i="76"/>
  <c r="E129" i="76"/>
  <c r="D129" i="76"/>
  <c r="C129" i="76"/>
  <c r="H128" i="76"/>
  <c r="G128" i="76"/>
  <c r="F128" i="76"/>
  <c r="E128" i="76"/>
  <c r="D128" i="76"/>
  <c r="C128" i="76"/>
  <c r="H127" i="76"/>
  <c r="G127" i="76"/>
  <c r="F127" i="76"/>
  <c r="E127" i="76"/>
  <c r="D127" i="76"/>
  <c r="C127" i="76"/>
  <c r="H126" i="76"/>
  <c r="G126" i="76"/>
  <c r="F126" i="76"/>
  <c r="E126" i="76"/>
  <c r="D126" i="76"/>
  <c r="C126" i="76"/>
  <c r="H125" i="76"/>
  <c r="G125" i="76"/>
  <c r="F125" i="76"/>
  <c r="E125" i="76"/>
  <c r="D125" i="76"/>
  <c r="C125" i="76"/>
  <c r="H124" i="76"/>
  <c r="G124" i="76"/>
  <c r="F124" i="76"/>
  <c r="E124" i="76"/>
  <c r="D124" i="76"/>
  <c r="C124" i="76"/>
  <c r="H123" i="76"/>
  <c r="G123" i="76"/>
  <c r="F123" i="76"/>
  <c r="E123" i="76"/>
  <c r="D123" i="76"/>
  <c r="C123" i="76"/>
  <c r="H122" i="76"/>
  <c r="G122" i="76"/>
  <c r="F122" i="76"/>
  <c r="E122" i="76"/>
  <c r="D122" i="76"/>
  <c r="C122" i="76"/>
  <c r="H121" i="76"/>
  <c r="G121" i="76"/>
  <c r="F121" i="76"/>
  <c r="E121" i="76"/>
  <c r="D121" i="76"/>
  <c r="C121" i="76"/>
  <c r="H120" i="76"/>
  <c r="G120" i="76"/>
  <c r="F120" i="76"/>
  <c r="E120" i="76"/>
  <c r="D120" i="76"/>
  <c r="C120" i="76"/>
  <c r="H119" i="76"/>
  <c r="G119" i="76"/>
  <c r="F119" i="76"/>
  <c r="E119" i="76"/>
  <c r="D119" i="76"/>
  <c r="C119" i="76"/>
  <c r="H118" i="76"/>
  <c r="G118" i="76"/>
  <c r="F118" i="76"/>
  <c r="E118" i="76"/>
  <c r="D118" i="76"/>
  <c r="C118" i="76"/>
  <c r="H117" i="76"/>
  <c r="G117" i="76"/>
  <c r="F117" i="76"/>
  <c r="E117" i="76"/>
  <c r="D117" i="76"/>
  <c r="C117" i="76"/>
  <c r="H116" i="76"/>
  <c r="G116" i="76"/>
  <c r="F116" i="76"/>
  <c r="E116" i="76"/>
  <c r="D116" i="76"/>
  <c r="C116" i="76"/>
  <c r="H115" i="76"/>
  <c r="G115" i="76"/>
  <c r="F115" i="76"/>
  <c r="E115" i="76"/>
  <c r="D115" i="76"/>
  <c r="C115" i="76"/>
  <c r="H114" i="76"/>
  <c r="G114" i="76"/>
  <c r="F114" i="76"/>
  <c r="E114" i="76"/>
  <c r="D114" i="76"/>
  <c r="C114" i="76"/>
  <c r="H113" i="76"/>
  <c r="G113" i="76"/>
  <c r="F113" i="76"/>
  <c r="E113" i="76"/>
  <c r="D113" i="76"/>
  <c r="C113" i="76"/>
  <c r="H112" i="76"/>
  <c r="G112" i="76"/>
  <c r="F112" i="76"/>
  <c r="E112" i="76"/>
  <c r="D112" i="76"/>
  <c r="C112" i="76"/>
  <c r="H111" i="76"/>
  <c r="G111" i="76"/>
  <c r="F111" i="76"/>
  <c r="E111" i="76"/>
  <c r="D111" i="76"/>
  <c r="C111" i="76"/>
  <c r="H110" i="76"/>
  <c r="G110" i="76"/>
  <c r="F110" i="76"/>
  <c r="E110" i="76"/>
  <c r="D110" i="76"/>
  <c r="C110" i="76"/>
  <c r="H109" i="76"/>
  <c r="G109" i="76"/>
  <c r="F109" i="76"/>
  <c r="E109" i="76"/>
  <c r="D109" i="76"/>
  <c r="C109" i="76"/>
  <c r="H108" i="76"/>
  <c r="G108" i="76"/>
  <c r="F108" i="76"/>
  <c r="E108" i="76"/>
  <c r="D108" i="76"/>
  <c r="C108" i="76"/>
  <c r="H107" i="76"/>
  <c r="G107" i="76"/>
  <c r="F107" i="76"/>
  <c r="E107" i="76"/>
  <c r="D107" i="76"/>
  <c r="C107" i="76"/>
  <c r="H106" i="76"/>
  <c r="G106" i="76"/>
  <c r="F106" i="76"/>
  <c r="E106" i="76"/>
  <c r="D106" i="76"/>
  <c r="C106" i="76"/>
  <c r="H105" i="76"/>
  <c r="G105" i="76"/>
  <c r="F105" i="76"/>
  <c r="E105" i="76"/>
  <c r="D105" i="76"/>
  <c r="C105" i="76"/>
  <c r="H104" i="76"/>
  <c r="G104" i="76"/>
  <c r="F104" i="76"/>
  <c r="E104" i="76"/>
  <c r="D104" i="76"/>
  <c r="C104" i="76"/>
  <c r="H103" i="76"/>
  <c r="G103" i="76"/>
  <c r="F103" i="76"/>
  <c r="E103" i="76"/>
  <c r="D103" i="76"/>
  <c r="C103" i="76"/>
  <c r="H102" i="76"/>
  <c r="G102" i="76"/>
  <c r="F102" i="76"/>
  <c r="E102" i="76"/>
  <c r="D102" i="76"/>
  <c r="C102" i="76"/>
  <c r="H101" i="76"/>
  <c r="G101" i="76"/>
  <c r="F101" i="76"/>
  <c r="E101" i="76"/>
  <c r="D101" i="76"/>
  <c r="C101" i="76"/>
  <c r="H100" i="76"/>
  <c r="G100" i="76"/>
  <c r="F100" i="76"/>
  <c r="E100" i="76"/>
  <c r="D100" i="76"/>
  <c r="C100" i="76"/>
  <c r="H99" i="76"/>
  <c r="G99" i="76"/>
  <c r="F99" i="76"/>
  <c r="E99" i="76"/>
  <c r="D99" i="76"/>
  <c r="C99" i="76"/>
  <c r="H98" i="76"/>
  <c r="G98" i="76"/>
  <c r="F98" i="76"/>
  <c r="E98" i="76"/>
  <c r="D98" i="76"/>
  <c r="C98" i="76"/>
  <c r="H97" i="76"/>
  <c r="G97" i="76"/>
  <c r="F97" i="76"/>
  <c r="E97" i="76"/>
  <c r="D97" i="76"/>
  <c r="C97" i="76"/>
  <c r="H96" i="76"/>
  <c r="G96" i="76"/>
  <c r="F96" i="76"/>
  <c r="E96" i="76"/>
  <c r="D96" i="76"/>
  <c r="C96" i="76"/>
  <c r="H95" i="76"/>
  <c r="G95" i="76"/>
  <c r="F95" i="76"/>
  <c r="E95" i="76"/>
  <c r="D95" i="76"/>
  <c r="C95" i="76"/>
  <c r="H94" i="76"/>
  <c r="G94" i="76"/>
  <c r="F94" i="76"/>
  <c r="E94" i="76"/>
  <c r="D94" i="76"/>
  <c r="C94" i="76"/>
  <c r="H93" i="76"/>
  <c r="G93" i="76"/>
  <c r="F93" i="76"/>
  <c r="E93" i="76"/>
  <c r="D93" i="76"/>
  <c r="C93" i="76"/>
  <c r="H92" i="76"/>
  <c r="G92" i="76"/>
  <c r="F92" i="76"/>
  <c r="E92" i="76"/>
  <c r="D92" i="76"/>
  <c r="C92" i="76"/>
  <c r="H91" i="76"/>
  <c r="G91" i="76"/>
  <c r="F91" i="76"/>
  <c r="E91" i="76"/>
  <c r="D91" i="76"/>
  <c r="C91" i="76"/>
  <c r="H90" i="76"/>
  <c r="G90" i="76"/>
  <c r="F90" i="76"/>
  <c r="E90" i="76"/>
  <c r="D90" i="76"/>
  <c r="C90" i="76"/>
  <c r="H89" i="76"/>
  <c r="G89" i="76"/>
  <c r="F89" i="76"/>
  <c r="E89" i="76"/>
  <c r="D89" i="76"/>
  <c r="C89" i="76"/>
  <c r="H88" i="76"/>
  <c r="G88" i="76"/>
  <c r="F88" i="76"/>
  <c r="E88" i="76"/>
  <c r="D88" i="76"/>
  <c r="C88" i="76"/>
  <c r="H87" i="76"/>
  <c r="G87" i="76"/>
  <c r="F87" i="76"/>
  <c r="E87" i="76"/>
  <c r="D87" i="76"/>
  <c r="C87" i="76"/>
  <c r="H86" i="76"/>
  <c r="G86" i="76"/>
  <c r="F86" i="76"/>
  <c r="E86" i="76"/>
  <c r="D86" i="76"/>
  <c r="C86" i="76"/>
  <c r="H85" i="76"/>
  <c r="G85" i="76"/>
  <c r="F85" i="76"/>
  <c r="E85" i="76"/>
  <c r="D85" i="76"/>
  <c r="C85" i="76"/>
  <c r="H84" i="76"/>
  <c r="G84" i="76"/>
  <c r="F84" i="76"/>
  <c r="E84" i="76"/>
  <c r="D84" i="76"/>
  <c r="C84" i="76"/>
  <c r="H83" i="76"/>
  <c r="G83" i="76"/>
  <c r="F83" i="76"/>
  <c r="E83" i="76"/>
  <c r="D83" i="76"/>
  <c r="C83" i="76"/>
  <c r="H82" i="76"/>
  <c r="G82" i="76"/>
  <c r="F82" i="76"/>
  <c r="E82" i="76"/>
  <c r="D82" i="76"/>
  <c r="C82" i="76"/>
  <c r="H81" i="76"/>
  <c r="G81" i="76"/>
  <c r="F81" i="76"/>
  <c r="E81" i="76"/>
  <c r="D81" i="76"/>
  <c r="C81" i="76"/>
  <c r="H80" i="76"/>
  <c r="G80" i="76"/>
  <c r="F80" i="76"/>
  <c r="E80" i="76"/>
  <c r="D80" i="76"/>
  <c r="C80" i="76"/>
  <c r="H79" i="76"/>
  <c r="G79" i="76"/>
  <c r="F79" i="76"/>
  <c r="E79" i="76"/>
  <c r="D79" i="76"/>
  <c r="C79" i="76"/>
  <c r="H78" i="76"/>
  <c r="G78" i="76"/>
  <c r="F78" i="76"/>
  <c r="E78" i="76"/>
  <c r="D78" i="76"/>
  <c r="C78" i="76"/>
  <c r="H77" i="76"/>
  <c r="G77" i="76"/>
  <c r="F77" i="76"/>
  <c r="E77" i="76"/>
  <c r="D77" i="76"/>
  <c r="C77" i="76"/>
  <c r="H76" i="76"/>
  <c r="G76" i="76"/>
  <c r="F76" i="76"/>
  <c r="E76" i="76"/>
  <c r="D76" i="76"/>
  <c r="C76" i="76"/>
  <c r="H75" i="76"/>
  <c r="G75" i="76"/>
  <c r="F75" i="76"/>
  <c r="E75" i="76"/>
  <c r="D75" i="76"/>
  <c r="C75" i="76"/>
  <c r="H74" i="76"/>
  <c r="G74" i="76"/>
  <c r="F74" i="76"/>
  <c r="E74" i="76"/>
  <c r="D74" i="76"/>
  <c r="C74" i="76"/>
  <c r="H73" i="76"/>
  <c r="G73" i="76"/>
  <c r="F73" i="76"/>
  <c r="E73" i="76"/>
  <c r="D73" i="76"/>
  <c r="C73" i="76"/>
  <c r="H72" i="76"/>
  <c r="G72" i="76"/>
  <c r="F72" i="76"/>
  <c r="E72" i="76"/>
  <c r="D72" i="76"/>
  <c r="C72" i="76"/>
  <c r="H71" i="76"/>
  <c r="G71" i="76"/>
  <c r="F71" i="76"/>
  <c r="E71" i="76"/>
  <c r="D71" i="76"/>
  <c r="C71" i="76"/>
  <c r="H70" i="76"/>
  <c r="G70" i="76"/>
  <c r="F70" i="76"/>
  <c r="E70" i="76"/>
  <c r="D70" i="76"/>
  <c r="C70" i="76"/>
  <c r="H69" i="76"/>
  <c r="G69" i="76"/>
  <c r="F69" i="76"/>
  <c r="E69" i="76"/>
  <c r="D69" i="76"/>
  <c r="C69" i="76"/>
  <c r="H68" i="76"/>
  <c r="G68" i="76"/>
  <c r="F68" i="76"/>
  <c r="E68" i="76"/>
  <c r="D68" i="76"/>
  <c r="C68" i="76"/>
  <c r="H67" i="76"/>
  <c r="G67" i="76"/>
  <c r="F67" i="76"/>
  <c r="E67" i="76"/>
  <c r="D67" i="76"/>
  <c r="C67" i="76"/>
  <c r="H66" i="76"/>
  <c r="G66" i="76"/>
  <c r="F66" i="76"/>
  <c r="E66" i="76"/>
  <c r="D66" i="76"/>
  <c r="C66" i="76"/>
  <c r="H65" i="76"/>
  <c r="G65" i="76"/>
  <c r="F65" i="76"/>
  <c r="E65" i="76"/>
  <c r="D65" i="76"/>
  <c r="C65" i="76"/>
  <c r="H64" i="76"/>
  <c r="G64" i="76"/>
  <c r="F64" i="76"/>
  <c r="E64" i="76"/>
  <c r="D64" i="76"/>
  <c r="C64" i="76"/>
  <c r="H63" i="76"/>
  <c r="G63" i="76"/>
  <c r="F63" i="76"/>
  <c r="E63" i="76"/>
  <c r="D63" i="76"/>
  <c r="C63" i="76"/>
  <c r="H62" i="76"/>
  <c r="G62" i="76"/>
  <c r="F62" i="76"/>
  <c r="E62" i="76"/>
  <c r="D62" i="76"/>
  <c r="C62" i="76"/>
  <c r="H61" i="76"/>
  <c r="G61" i="76"/>
  <c r="F61" i="76"/>
  <c r="E61" i="76"/>
  <c r="D61" i="76"/>
  <c r="C61" i="76"/>
  <c r="H60" i="76"/>
  <c r="G60" i="76"/>
  <c r="F60" i="76"/>
  <c r="E60" i="76"/>
  <c r="D60" i="76"/>
  <c r="C60" i="76"/>
  <c r="H59" i="76"/>
  <c r="G59" i="76"/>
  <c r="F59" i="76"/>
  <c r="E59" i="76"/>
  <c r="D59" i="76"/>
  <c r="C59" i="76"/>
  <c r="H58" i="76"/>
  <c r="G58" i="76"/>
  <c r="F58" i="76"/>
  <c r="E58" i="76"/>
  <c r="D58" i="76"/>
  <c r="C58" i="76"/>
  <c r="H57" i="76"/>
  <c r="G57" i="76"/>
  <c r="F57" i="76"/>
  <c r="E57" i="76"/>
  <c r="D57" i="76"/>
  <c r="C57" i="76"/>
  <c r="H56" i="76"/>
  <c r="G56" i="76"/>
  <c r="F56" i="76"/>
  <c r="E56" i="76"/>
  <c r="D56" i="76"/>
  <c r="C56" i="76"/>
  <c r="H55" i="76"/>
  <c r="G55" i="76"/>
  <c r="F55" i="76"/>
  <c r="E55" i="76"/>
  <c r="D55" i="76"/>
  <c r="C55" i="76"/>
  <c r="H54" i="76"/>
  <c r="G54" i="76"/>
  <c r="F54" i="76"/>
  <c r="E54" i="76"/>
  <c r="D54" i="76"/>
  <c r="C54" i="76"/>
  <c r="H53" i="76"/>
  <c r="G53" i="76"/>
  <c r="F53" i="76"/>
  <c r="E53" i="76"/>
  <c r="D53" i="76"/>
  <c r="C53" i="76"/>
  <c r="H52" i="76"/>
  <c r="G52" i="76"/>
  <c r="F52" i="76"/>
  <c r="E52" i="76"/>
  <c r="D52" i="76"/>
  <c r="C52" i="76"/>
  <c r="H51" i="76"/>
  <c r="G51" i="76"/>
  <c r="F51" i="76"/>
  <c r="E51" i="76"/>
  <c r="D51" i="76"/>
  <c r="C51" i="76"/>
  <c r="H50" i="76"/>
  <c r="G50" i="76"/>
  <c r="F50" i="76"/>
  <c r="E50" i="76"/>
  <c r="D50" i="76"/>
  <c r="C50" i="76"/>
  <c r="H49" i="76"/>
  <c r="G49" i="76"/>
  <c r="F49" i="76"/>
  <c r="E49" i="76"/>
  <c r="D49" i="76"/>
  <c r="C49" i="76"/>
  <c r="H48" i="76"/>
  <c r="G48" i="76"/>
  <c r="F48" i="76"/>
  <c r="E48" i="76"/>
  <c r="D48" i="76"/>
  <c r="C48" i="76"/>
  <c r="H47" i="76"/>
  <c r="G47" i="76"/>
  <c r="F47" i="76"/>
  <c r="E47" i="76"/>
  <c r="D47" i="76"/>
  <c r="C47" i="76"/>
  <c r="H46" i="76"/>
  <c r="G46" i="76"/>
  <c r="F46" i="76"/>
  <c r="E46" i="76"/>
  <c r="D46" i="76"/>
  <c r="C46" i="76"/>
  <c r="H45" i="76"/>
  <c r="G45" i="76"/>
  <c r="F45" i="76"/>
  <c r="E45" i="76"/>
  <c r="D45" i="76"/>
  <c r="C45" i="76"/>
  <c r="H44" i="76"/>
  <c r="G44" i="76"/>
  <c r="F44" i="76"/>
  <c r="E44" i="76"/>
  <c r="D44" i="76"/>
  <c r="C44" i="76"/>
  <c r="H43" i="76"/>
  <c r="G43" i="76"/>
  <c r="F43" i="76"/>
  <c r="E43" i="76"/>
  <c r="D43" i="76"/>
  <c r="C43" i="76"/>
  <c r="H42" i="76"/>
  <c r="G42" i="76"/>
  <c r="F42" i="76"/>
  <c r="E42" i="76"/>
  <c r="D42" i="76"/>
  <c r="C42" i="76"/>
  <c r="H41" i="76"/>
  <c r="G41" i="76"/>
  <c r="F41" i="76"/>
  <c r="E41" i="76"/>
  <c r="D41" i="76"/>
  <c r="C41" i="76"/>
  <c r="H40" i="76"/>
  <c r="G40" i="76"/>
  <c r="F40" i="76"/>
  <c r="E40" i="76"/>
  <c r="D40" i="76"/>
  <c r="C40" i="76"/>
  <c r="H39" i="76"/>
  <c r="G39" i="76"/>
  <c r="F39" i="76"/>
  <c r="E39" i="76"/>
  <c r="D39" i="76"/>
  <c r="C39" i="76"/>
  <c r="H38" i="76"/>
  <c r="G38" i="76"/>
  <c r="F38" i="76"/>
  <c r="E38" i="76"/>
  <c r="D38" i="76"/>
  <c r="C38" i="76"/>
  <c r="H37" i="76"/>
  <c r="G37" i="76"/>
  <c r="F37" i="76"/>
  <c r="E37" i="76"/>
  <c r="D37" i="76"/>
  <c r="C37" i="76"/>
  <c r="H36" i="76"/>
  <c r="G36" i="76"/>
  <c r="F36" i="76"/>
  <c r="E36" i="76"/>
  <c r="D36" i="76"/>
  <c r="C36" i="76"/>
  <c r="H35" i="76"/>
  <c r="G35" i="76"/>
  <c r="F35" i="76"/>
  <c r="E35" i="76"/>
  <c r="D35" i="76"/>
  <c r="C35" i="76"/>
  <c r="H34" i="76"/>
  <c r="G34" i="76"/>
  <c r="F34" i="76"/>
  <c r="E34" i="76"/>
  <c r="D34" i="76"/>
  <c r="C34" i="76"/>
  <c r="H33" i="76"/>
  <c r="G33" i="76"/>
  <c r="F33" i="76"/>
  <c r="E33" i="76"/>
  <c r="D33" i="76"/>
  <c r="C33" i="76"/>
  <c r="H32" i="76"/>
  <c r="G32" i="76"/>
  <c r="F32" i="76"/>
  <c r="E32" i="76"/>
  <c r="D32" i="76"/>
  <c r="C32" i="76"/>
  <c r="H31" i="76"/>
  <c r="G31" i="76"/>
  <c r="F31" i="76"/>
  <c r="E31" i="76"/>
  <c r="D31" i="76"/>
  <c r="C31" i="76"/>
  <c r="H30" i="76"/>
  <c r="G30" i="76"/>
  <c r="F30" i="76"/>
  <c r="E30" i="76"/>
  <c r="D30" i="76"/>
  <c r="C30" i="76"/>
  <c r="H29" i="76"/>
  <c r="G29" i="76"/>
  <c r="F29" i="76"/>
  <c r="E29" i="76"/>
  <c r="D29" i="76"/>
  <c r="C29" i="76"/>
  <c r="H28" i="76"/>
  <c r="G28" i="76"/>
  <c r="F28" i="76"/>
  <c r="E28" i="76"/>
  <c r="D28" i="76"/>
  <c r="C28" i="76"/>
  <c r="H27" i="76"/>
  <c r="G27" i="76"/>
  <c r="F27" i="76"/>
  <c r="E27" i="76"/>
  <c r="D27" i="76"/>
  <c r="C27" i="76"/>
  <c r="H26" i="76"/>
  <c r="G26" i="76"/>
  <c r="F26" i="76"/>
  <c r="E26" i="76"/>
  <c r="D26" i="76"/>
  <c r="C26" i="76"/>
  <c r="H25" i="76"/>
  <c r="G25" i="76"/>
  <c r="F25" i="76"/>
  <c r="E25" i="76"/>
  <c r="D25" i="76"/>
  <c r="C25" i="76"/>
  <c r="H24" i="76"/>
  <c r="G24" i="76"/>
  <c r="F24" i="76"/>
  <c r="E24" i="76"/>
  <c r="D24" i="76"/>
  <c r="C24" i="76"/>
  <c r="H23" i="76"/>
  <c r="G23" i="76"/>
  <c r="F23" i="76"/>
  <c r="E23" i="76"/>
  <c r="D23" i="76"/>
  <c r="C23" i="76"/>
  <c r="H22" i="76"/>
  <c r="G22" i="76"/>
  <c r="F22" i="76"/>
  <c r="E22" i="76"/>
  <c r="D22" i="76"/>
  <c r="C22" i="76"/>
  <c r="H21" i="76"/>
  <c r="G21" i="76"/>
  <c r="F21" i="76"/>
  <c r="E21" i="76"/>
  <c r="D21" i="76"/>
  <c r="C21" i="76"/>
  <c r="H20" i="76"/>
  <c r="G20" i="76"/>
  <c r="F20" i="76"/>
  <c r="E20" i="76"/>
  <c r="D20" i="76"/>
  <c r="C20" i="76"/>
  <c r="H19" i="76"/>
  <c r="G19" i="76"/>
  <c r="F19" i="76"/>
  <c r="E19" i="76"/>
  <c r="D19" i="76"/>
  <c r="C19" i="76"/>
  <c r="H18" i="76"/>
  <c r="G18" i="76"/>
  <c r="F18" i="76"/>
  <c r="E18" i="76"/>
  <c r="D18" i="76"/>
  <c r="C18" i="76"/>
  <c r="H17" i="76"/>
  <c r="G17" i="76"/>
  <c r="F17" i="76"/>
  <c r="E17" i="76"/>
  <c r="D17" i="76"/>
  <c r="C17" i="76"/>
  <c r="H16" i="76"/>
  <c r="G16" i="76"/>
  <c r="F16" i="76"/>
  <c r="E16" i="76"/>
  <c r="D16" i="76"/>
  <c r="C16" i="76"/>
  <c r="H15" i="76"/>
  <c r="G15" i="76"/>
  <c r="F15" i="76"/>
  <c r="E15" i="76"/>
  <c r="D15" i="76"/>
  <c r="C15" i="76"/>
  <c r="H14" i="76"/>
  <c r="G14" i="76"/>
  <c r="F14" i="76"/>
  <c r="E14" i="76"/>
  <c r="D14" i="76"/>
  <c r="C14" i="76"/>
  <c r="H13" i="76"/>
  <c r="G13" i="76"/>
  <c r="F13" i="76"/>
  <c r="E13" i="76"/>
  <c r="D13" i="76"/>
  <c r="C13" i="76"/>
  <c r="H12" i="76"/>
  <c r="G12" i="76"/>
  <c r="F12" i="76"/>
  <c r="E12" i="76"/>
  <c r="D12" i="76"/>
  <c r="C12" i="76"/>
  <c r="K4" i="76"/>
  <c r="A2" i="76"/>
  <c r="A1" i="76"/>
  <c r="S13" i="75"/>
  <c r="S14" i="75"/>
  <c r="S15" i="75"/>
  <c r="S16" i="75"/>
  <c r="S17" i="75"/>
  <c r="S18" i="75"/>
  <c r="S19" i="75"/>
  <c r="S21" i="75"/>
  <c r="S20" i="75"/>
  <c r="S22" i="75"/>
  <c r="S23" i="75"/>
  <c r="S24" i="75"/>
  <c r="S27" i="75"/>
  <c r="S29" i="75"/>
  <c r="S25" i="75"/>
  <c r="S28" i="75"/>
  <c r="S30" i="75"/>
  <c r="S26" i="75"/>
  <c r="C53" i="75"/>
  <c r="D53" i="75"/>
  <c r="E53" i="75"/>
  <c r="C54" i="75"/>
  <c r="D54" i="75"/>
  <c r="E54" i="75"/>
  <c r="C55" i="75"/>
  <c r="D55" i="75"/>
  <c r="E55" i="75"/>
  <c r="C56" i="75"/>
  <c r="D56" i="75"/>
  <c r="E56" i="75"/>
  <c r="C57" i="75"/>
  <c r="D57" i="75"/>
  <c r="E57" i="75"/>
  <c r="C58" i="75"/>
  <c r="D58" i="75"/>
  <c r="E58" i="75"/>
  <c r="C59" i="75"/>
  <c r="D59" i="75"/>
  <c r="E59" i="75"/>
  <c r="C60" i="75"/>
  <c r="D60" i="75"/>
  <c r="E60" i="75"/>
  <c r="C61" i="75"/>
  <c r="D61" i="75"/>
  <c r="E61" i="75"/>
  <c r="C62" i="75"/>
  <c r="D62" i="75"/>
  <c r="E62" i="75"/>
  <c r="C63" i="75"/>
  <c r="D63" i="75"/>
  <c r="E63" i="75"/>
  <c r="C64" i="75"/>
  <c r="D64" i="75"/>
  <c r="E64" i="75"/>
  <c r="C65" i="75"/>
  <c r="D65" i="75"/>
  <c r="E65" i="75"/>
  <c r="C66" i="75"/>
  <c r="D66" i="75"/>
  <c r="E66" i="75"/>
  <c r="C67" i="75"/>
  <c r="D67" i="75"/>
  <c r="E67" i="75"/>
  <c r="C68" i="75"/>
  <c r="D68" i="75"/>
  <c r="E68" i="75"/>
  <c r="C69" i="75"/>
  <c r="D69" i="75"/>
  <c r="E69" i="75"/>
  <c r="C70" i="75"/>
  <c r="D70" i="75"/>
  <c r="E70" i="75"/>
  <c r="E52" i="75"/>
  <c r="D52" i="75"/>
  <c r="C52" i="75"/>
  <c r="J13" i="44"/>
  <c r="J14" i="44"/>
  <c r="J15" i="44"/>
  <c r="J16" i="44"/>
  <c r="J17" i="44"/>
  <c r="J18" i="44"/>
  <c r="J19" i="44"/>
  <c r="J20" i="44"/>
  <c r="J21" i="44"/>
  <c r="J22" i="44"/>
  <c r="J23" i="44"/>
  <c r="J24" i="44"/>
  <c r="J25" i="44"/>
  <c r="J26" i="44"/>
  <c r="J27" i="44"/>
  <c r="J28" i="44"/>
  <c r="J29" i="44"/>
  <c r="J30" i="44"/>
  <c r="J31" i="44"/>
  <c r="J32" i="44"/>
  <c r="J33" i="44"/>
  <c r="J34" i="44"/>
  <c r="J35" i="44"/>
  <c r="J36" i="44"/>
  <c r="J37" i="44"/>
  <c r="J38" i="44"/>
  <c r="J39" i="44"/>
  <c r="J40" i="44"/>
  <c r="J41" i="44"/>
  <c r="J42" i="44"/>
  <c r="J43" i="44"/>
  <c r="J44" i="44"/>
  <c r="J45" i="44"/>
  <c r="J46" i="44"/>
  <c r="J47" i="44"/>
  <c r="J48" i="44"/>
  <c r="J49" i="44"/>
  <c r="J50" i="44"/>
  <c r="J51" i="44"/>
  <c r="J52" i="44"/>
  <c r="J53" i="44"/>
  <c r="J54" i="44"/>
  <c r="J55" i="44"/>
  <c r="J56" i="44"/>
  <c r="J57" i="44"/>
  <c r="J58" i="44"/>
  <c r="J59" i="44"/>
  <c r="J60" i="44"/>
  <c r="J61" i="44"/>
  <c r="J62" i="44"/>
  <c r="J63" i="44"/>
  <c r="J64" i="44"/>
  <c r="J65" i="44"/>
  <c r="J66" i="44"/>
  <c r="J67" i="44"/>
  <c r="J68" i="44"/>
  <c r="J69" i="44"/>
  <c r="J70" i="44"/>
  <c r="J71" i="44"/>
  <c r="J72" i="44"/>
  <c r="J73" i="44"/>
  <c r="J74" i="44"/>
  <c r="J75" i="44"/>
  <c r="J76" i="44"/>
  <c r="J77" i="44"/>
  <c r="J78" i="44"/>
  <c r="J79" i="44"/>
  <c r="J80" i="44"/>
  <c r="J81" i="44"/>
  <c r="J82" i="44"/>
  <c r="J83" i="44"/>
  <c r="J84" i="44"/>
  <c r="J85" i="44"/>
  <c r="J86" i="44"/>
  <c r="J87" i="44"/>
  <c r="J88" i="44"/>
  <c r="J89" i="44"/>
  <c r="J90" i="44"/>
  <c r="J91" i="44"/>
  <c r="J92" i="44"/>
  <c r="J93" i="44"/>
  <c r="J94" i="44"/>
  <c r="J95" i="44"/>
  <c r="J96" i="44"/>
  <c r="J97" i="44"/>
  <c r="J98" i="44"/>
  <c r="J99" i="44"/>
  <c r="J100" i="44"/>
  <c r="J101" i="44"/>
  <c r="J102" i="44"/>
  <c r="J103" i="44"/>
  <c r="J104" i="44"/>
  <c r="J105" i="44"/>
  <c r="J106" i="44"/>
  <c r="J107" i="44"/>
  <c r="J108" i="44"/>
  <c r="J109" i="44"/>
  <c r="J110" i="44"/>
  <c r="J111" i="44"/>
  <c r="J112" i="44"/>
  <c r="J113" i="44"/>
  <c r="J114" i="44"/>
  <c r="J115" i="44"/>
  <c r="J116" i="44"/>
  <c r="J117" i="44"/>
  <c r="J118" i="44"/>
  <c r="J119" i="44"/>
  <c r="J120" i="44"/>
  <c r="J121" i="44"/>
  <c r="J122" i="44"/>
  <c r="J123" i="44"/>
  <c r="J124" i="44"/>
  <c r="J125" i="44"/>
  <c r="J126" i="44"/>
  <c r="J127" i="44"/>
  <c r="J128" i="44"/>
  <c r="J129" i="44"/>
  <c r="J12" i="44"/>
  <c r="S3" i="75"/>
  <c r="A4" i="75"/>
  <c r="D3" i="75"/>
  <c r="W70" i="75"/>
  <c r="U70" i="75"/>
  <c r="S70" i="75"/>
  <c r="W69" i="75"/>
  <c r="U69" i="75"/>
  <c r="S69" i="75"/>
  <c r="W68" i="75"/>
  <c r="U68" i="75"/>
  <c r="S68" i="75"/>
  <c r="W67" i="75"/>
  <c r="U67" i="75"/>
  <c r="S67" i="75"/>
  <c r="W66" i="75"/>
  <c r="U66" i="75"/>
  <c r="S66" i="75"/>
  <c r="W65" i="75"/>
  <c r="U65" i="75"/>
  <c r="S65" i="75"/>
  <c r="W64" i="75"/>
  <c r="U64" i="75"/>
  <c r="S64" i="75"/>
  <c r="W63" i="75"/>
  <c r="U63" i="75"/>
  <c r="S63" i="75"/>
  <c r="W62" i="75"/>
  <c r="U62" i="75"/>
  <c r="S62" i="75"/>
  <c r="W61" i="75"/>
  <c r="U61" i="75"/>
  <c r="S61" i="75"/>
  <c r="W60" i="75"/>
  <c r="U60" i="75"/>
  <c r="S60" i="75"/>
  <c r="W59" i="75"/>
  <c r="U59" i="75"/>
  <c r="S59" i="75"/>
  <c r="W58" i="75"/>
  <c r="U58" i="75"/>
  <c r="S53" i="75"/>
  <c r="W57" i="75"/>
  <c r="U57" i="75"/>
  <c r="S58" i="75"/>
  <c r="W56" i="75"/>
  <c r="U56" i="75"/>
  <c r="S55" i="75"/>
  <c r="W55" i="75"/>
  <c r="U55" i="75"/>
  <c r="S57" i="75"/>
  <c r="W54" i="75"/>
  <c r="U54" i="75"/>
  <c r="S54" i="75"/>
  <c r="W53" i="75"/>
  <c r="U53" i="75"/>
  <c r="S56" i="75"/>
  <c r="W52" i="75"/>
  <c r="U52" i="75"/>
  <c r="S52" i="75"/>
  <c r="W47" i="75"/>
  <c r="V47" i="75"/>
  <c r="U47" i="75"/>
  <c r="S47" i="75"/>
  <c r="E47" i="75"/>
  <c r="D47" i="75"/>
  <c r="C47" i="75"/>
  <c r="W46" i="75"/>
  <c r="V46" i="75"/>
  <c r="U46" i="75"/>
  <c r="S46" i="75"/>
  <c r="E46" i="75"/>
  <c r="D46" i="75"/>
  <c r="C46" i="75"/>
  <c r="W45" i="75"/>
  <c r="V45" i="75"/>
  <c r="U45" i="75"/>
  <c r="S45" i="75"/>
  <c r="E45" i="75"/>
  <c r="D45" i="75"/>
  <c r="C45" i="75"/>
  <c r="W44" i="75"/>
  <c r="V44" i="75"/>
  <c r="U44" i="75"/>
  <c r="S44" i="75"/>
  <c r="E44" i="75"/>
  <c r="D44" i="75"/>
  <c r="C44" i="75"/>
  <c r="W43" i="75"/>
  <c r="V43" i="75"/>
  <c r="U43" i="75"/>
  <c r="S43" i="75"/>
  <c r="E43" i="75"/>
  <c r="D43" i="75"/>
  <c r="C43" i="75"/>
  <c r="W42" i="75"/>
  <c r="V42" i="75"/>
  <c r="U42" i="75"/>
  <c r="S42" i="75"/>
  <c r="E42" i="75"/>
  <c r="D42" i="75"/>
  <c r="C42" i="75"/>
  <c r="W41" i="75"/>
  <c r="V41" i="75"/>
  <c r="U41" i="75"/>
  <c r="S41" i="75"/>
  <c r="E41" i="75"/>
  <c r="D41" i="75"/>
  <c r="C41" i="75"/>
  <c r="W40" i="75"/>
  <c r="V40" i="75"/>
  <c r="U40" i="75"/>
  <c r="S40" i="75"/>
  <c r="E40" i="75"/>
  <c r="D40" i="75"/>
  <c r="C40" i="75"/>
  <c r="W39" i="75"/>
  <c r="V39" i="75"/>
  <c r="U39" i="75"/>
  <c r="S39" i="75"/>
  <c r="E39" i="75"/>
  <c r="D39" i="75"/>
  <c r="C39" i="75"/>
  <c r="W38" i="75"/>
  <c r="V38" i="75"/>
  <c r="U38" i="75"/>
  <c r="S38" i="75"/>
  <c r="E38" i="75"/>
  <c r="D38" i="75"/>
  <c r="C38" i="75"/>
  <c r="W37" i="75"/>
  <c r="V37" i="75"/>
  <c r="U37" i="75"/>
  <c r="S37" i="75"/>
  <c r="E37" i="75"/>
  <c r="D37" i="75"/>
  <c r="C37" i="75"/>
  <c r="W36" i="75"/>
  <c r="V36" i="75"/>
  <c r="U36" i="75"/>
  <c r="S36" i="75"/>
  <c r="E36" i="75"/>
  <c r="D36" i="75"/>
  <c r="C36" i="75"/>
  <c r="W35" i="75"/>
  <c r="V35" i="75"/>
  <c r="U35" i="75"/>
  <c r="S35" i="75"/>
  <c r="E35" i="75"/>
  <c r="D35" i="75"/>
  <c r="C35" i="75"/>
  <c r="W34" i="75"/>
  <c r="V34" i="75"/>
  <c r="U34" i="75"/>
  <c r="S34" i="75"/>
  <c r="E34" i="75"/>
  <c r="D34" i="75"/>
  <c r="C34" i="75"/>
  <c r="W33" i="75"/>
  <c r="V33" i="75"/>
  <c r="U33" i="75"/>
  <c r="S33" i="75"/>
  <c r="E33" i="75"/>
  <c r="D33" i="75"/>
  <c r="C33" i="75"/>
  <c r="W32" i="75"/>
  <c r="V32" i="75"/>
  <c r="U32" i="75"/>
  <c r="S32" i="75"/>
  <c r="E32" i="75"/>
  <c r="D32" i="75"/>
  <c r="C32" i="75"/>
  <c r="W31" i="75"/>
  <c r="V31" i="75"/>
  <c r="U31" i="75"/>
  <c r="S31" i="75"/>
  <c r="E31" i="75"/>
  <c r="D31" i="75"/>
  <c r="C31" i="75"/>
  <c r="W30" i="75"/>
  <c r="V30" i="75"/>
  <c r="U30" i="75"/>
  <c r="E26" i="75"/>
  <c r="D26" i="75"/>
  <c r="C26" i="75"/>
  <c r="W29" i="75"/>
  <c r="V29" i="75"/>
  <c r="U29" i="75"/>
  <c r="E30" i="75"/>
  <c r="D30" i="75"/>
  <c r="C30" i="75"/>
  <c r="W28" i="75"/>
  <c r="V28" i="75"/>
  <c r="U28" i="75"/>
  <c r="E28" i="75"/>
  <c r="D28" i="75"/>
  <c r="C28" i="75"/>
  <c r="W27" i="75"/>
  <c r="V27" i="75"/>
  <c r="U27" i="75"/>
  <c r="E25" i="75"/>
  <c r="D25" i="75"/>
  <c r="C25" i="75"/>
  <c r="AA26" i="75"/>
  <c r="W26" i="75"/>
  <c r="V26" i="75"/>
  <c r="U26" i="75"/>
  <c r="E29" i="75"/>
  <c r="D29" i="75"/>
  <c r="C29" i="75"/>
  <c r="AA25" i="75"/>
  <c r="W25" i="75"/>
  <c r="V25" i="75"/>
  <c r="U25" i="75"/>
  <c r="E27" i="75"/>
  <c r="D27" i="75"/>
  <c r="C27" i="75"/>
  <c r="AA24" i="75"/>
  <c r="W24" i="75"/>
  <c r="V24" i="75"/>
  <c r="U24" i="75"/>
  <c r="E24" i="75"/>
  <c r="D24" i="75"/>
  <c r="C24" i="75"/>
  <c r="AA23" i="75"/>
  <c r="W23" i="75"/>
  <c r="V23" i="75"/>
  <c r="U23" i="75"/>
  <c r="E23" i="75"/>
  <c r="D23" i="75"/>
  <c r="C23" i="75"/>
  <c r="AA22" i="75"/>
  <c r="W22" i="75"/>
  <c r="V22" i="75"/>
  <c r="U22" i="75"/>
  <c r="E22" i="75"/>
  <c r="D22" i="75"/>
  <c r="C22" i="75"/>
  <c r="AA21" i="75"/>
  <c r="W21" i="75"/>
  <c r="V21" i="75"/>
  <c r="U21" i="75"/>
  <c r="E20" i="75"/>
  <c r="D20" i="75"/>
  <c r="C20" i="75"/>
  <c r="AA20" i="75"/>
  <c r="W20" i="75"/>
  <c r="V20" i="75"/>
  <c r="U20" i="75"/>
  <c r="E21" i="75"/>
  <c r="D21" i="75"/>
  <c r="C21" i="75"/>
  <c r="AA19" i="75"/>
  <c r="W19" i="75"/>
  <c r="V19" i="75"/>
  <c r="U19" i="75"/>
  <c r="E19" i="75"/>
  <c r="D19" i="75"/>
  <c r="C19" i="75"/>
  <c r="AA18" i="75"/>
  <c r="W18" i="75"/>
  <c r="V18" i="75"/>
  <c r="U18" i="75"/>
  <c r="E18" i="75"/>
  <c r="D18" i="75"/>
  <c r="C18" i="75"/>
  <c r="AA17" i="75"/>
  <c r="W17" i="75"/>
  <c r="V17" i="75"/>
  <c r="U17" i="75"/>
  <c r="E17" i="75"/>
  <c r="D17" i="75"/>
  <c r="C17" i="75"/>
  <c r="AA16" i="75"/>
  <c r="W16" i="75"/>
  <c r="V16" i="75"/>
  <c r="U16" i="75"/>
  <c r="E16" i="75"/>
  <c r="D16" i="75"/>
  <c r="C16" i="75"/>
  <c r="AA15" i="75"/>
  <c r="W15" i="75"/>
  <c r="V15" i="75"/>
  <c r="U15" i="75"/>
  <c r="E15" i="75"/>
  <c r="D15" i="75"/>
  <c r="C15" i="75"/>
  <c r="AA14" i="75"/>
  <c r="W14" i="75"/>
  <c r="V14" i="75"/>
  <c r="U14" i="75"/>
  <c r="E14" i="75"/>
  <c r="D14" i="75"/>
  <c r="C14" i="75"/>
  <c r="AA13" i="75"/>
  <c r="W13" i="75"/>
  <c r="V13" i="75"/>
  <c r="U13" i="75"/>
  <c r="E13" i="75"/>
  <c r="D13" i="75"/>
  <c r="C13" i="75"/>
  <c r="AA12" i="75"/>
  <c r="W12" i="75"/>
  <c r="V12" i="75"/>
  <c r="U12" i="75"/>
  <c r="S12" i="75"/>
  <c r="E12" i="75"/>
  <c r="D12" i="75"/>
  <c r="C12" i="75"/>
  <c r="S4" i="75"/>
  <c r="A2" i="75"/>
  <c r="A1" i="75"/>
  <c r="D202" i="52"/>
  <c r="D203" i="52"/>
  <c r="D204" i="52"/>
  <c r="D205" i="52"/>
  <c r="D206" i="52"/>
  <c r="D207" i="52"/>
  <c r="D208" i="52"/>
  <c r="D209" i="52"/>
  <c r="D210" i="52"/>
  <c r="D211" i="52"/>
  <c r="D212" i="52"/>
  <c r="D213" i="52"/>
  <c r="D214" i="52"/>
  <c r="D215" i="52"/>
  <c r="D216" i="52"/>
  <c r="D217" i="52"/>
  <c r="D218" i="52"/>
  <c r="D201" i="52"/>
  <c r="I13" i="52"/>
  <c r="I12" i="52"/>
  <c r="J13" i="52"/>
  <c r="I41" i="52"/>
  <c r="J41" i="52"/>
  <c r="I76" i="52"/>
  <c r="J76" i="52"/>
  <c r="I33" i="52"/>
  <c r="J33" i="52"/>
  <c r="I64" i="52"/>
  <c r="J64" i="52"/>
  <c r="I29" i="52"/>
  <c r="J29" i="52"/>
  <c r="I54" i="52"/>
  <c r="J54" i="52"/>
  <c r="I120" i="52"/>
  <c r="J120" i="52"/>
  <c r="I100" i="52"/>
  <c r="J100" i="52"/>
  <c r="I114" i="52"/>
  <c r="J114" i="52"/>
  <c r="I21" i="52"/>
  <c r="J21" i="52"/>
  <c r="I109" i="52"/>
  <c r="J109" i="52"/>
  <c r="I71" i="52"/>
  <c r="J71" i="52"/>
  <c r="I115" i="52"/>
  <c r="J115" i="52"/>
  <c r="I116" i="52"/>
  <c r="J116" i="52"/>
  <c r="I49" i="52"/>
  <c r="J49" i="52"/>
  <c r="I69" i="52"/>
  <c r="J69" i="52"/>
  <c r="I88" i="52"/>
  <c r="J88" i="52"/>
  <c r="I43" i="52"/>
  <c r="J43" i="52"/>
  <c r="I113" i="52"/>
  <c r="J113" i="52"/>
  <c r="I47" i="52"/>
  <c r="J47" i="52"/>
  <c r="I87" i="52"/>
  <c r="J87" i="52"/>
  <c r="I97" i="52"/>
  <c r="J97" i="52"/>
  <c r="I42" i="52"/>
  <c r="J42" i="52"/>
  <c r="I102" i="52"/>
  <c r="J102" i="52"/>
  <c r="I105" i="52"/>
  <c r="J105" i="52"/>
  <c r="I61" i="52"/>
  <c r="J61" i="52"/>
  <c r="I117" i="52"/>
  <c r="J117" i="52"/>
  <c r="I98" i="52"/>
  <c r="J98" i="52"/>
  <c r="I60" i="52"/>
  <c r="J60" i="52"/>
  <c r="I127" i="52"/>
  <c r="J127" i="52"/>
  <c r="I122" i="52"/>
  <c r="J122" i="52"/>
  <c r="I44" i="52"/>
  <c r="J44" i="52"/>
  <c r="I45" i="52"/>
  <c r="J45" i="52"/>
  <c r="I110" i="52"/>
  <c r="J110" i="52"/>
  <c r="I73" i="52"/>
  <c r="J73" i="52"/>
  <c r="I81" i="52"/>
  <c r="J81" i="52"/>
  <c r="I77" i="52"/>
  <c r="J77" i="52"/>
  <c r="I125" i="52"/>
  <c r="J125" i="52"/>
  <c r="I66" i="52"/>
  <c r="J66" i="52"/>
  <c r="I83" i="52"/>
  <c r="J83" i="52"/>
  <c r="I52" i="52"/>
  <c r="J52" i="52"/>
  <c r="I84" i="52"/>
  <c r="J84" i="52"/>
  <c r="I111" i="52"/>
  <c r="J111" i="52"/>
  <c r="I55" i="52"/>
  <c r="J55" i="52"/>
  <c r="I48" i="52"/>
  <c r="J48" i="52"/>
  <c r="I104" i="52"/>
  <c r="J104" i="52"/>
  <c r="I118" i="52"/>
  <c r="J118" i="52"/>
  <c r="I126" i="52"/>
  <c r="J126" i="52"/>
  <c r="I106" i="52"/>
  <c r="J106" i="52"/>
  <c r="I129" i="52"/>
  <c r="J129" i="52"/>
  <c r="I99" i="52"/>
  <c r="J99" i="52"/>
  <c r="I96" i="52"/>
  <c r="J96" i="52"/>
  <c r="I92" i="52"/>
  <c r="J92" i="52"/>
  <c r="I26" i="52"/>
  <c r="J26" i="52"/>
  <c r="I57" i="52"/>
  <c r="J57" i="52"/>
  <c r="I30" i="52"/>
  <c r="J30" i="52"/>
  <c r="I15" i="52"/>
  <c r="J15" i="52"/>
  <c r="I62" i="52"/>
  <c r="J62" i="52"/>
  <c r="I108" i="52"/>
  <c r="J108" i="52"/>
  <c r="I50" i="52"/>
  <c r="J50" i="52"/>
  <c r="I67" i="52"/>
  <c r="J67" i="52"/>
  <c r="I34" i="52"/>
  <c r="J34" i="52"/>
  <c r="I128" i="52"/>
  <c r="J128" i="52"/>
  <c r="I82" i="52"/>
  <c r="J82" i="52"/>
  <c r="I37" i="52"/>
  <c r="J37" i="52"/>
  <c r="I93" i="52"/>
  <c r="J93" i="52"/>
  <c r="I23" i="52"/>
  <c r="J23" i="52"/>
  <c r="I74" i="52"/>
  <c r="J74" i="52"/>
  <c r="I22" i="52"/>
  <c r="J22" i="52"/>
  <c r="I78" i="52"/>
  <c r="J78" i="52"/>
  <c r="I19" i="52"/>
  <c r="J19" i="52"/>
  <c r="J12" i="52"/>
  <c r="I25" i="52"/>
  <c r="J25" i="52"/>
  <c r="I121" i="52"/>
  <c r="J121" i="52"/>
  <c r="I51" i="52"/>
  <c r="J51" i="52"/>
  <c r="I35" i="52"/>
  <c r="J35" i="52"/>
  <c r="I86" i="52"/>
  <c r="J86" i="52"/>
  <c r="I112" i="52"/>
  <c r="J112" i="52"/>
  <c r="I17" i="52"/>
  <c r="J17" i="52"/>
  <c r="I80" i="52"/>
  <c r="J80" i="52"/>
  <c r="I58" i="52"/>
  <c r="J58" i="52"/>
  <c r="I124" i="52"/>
  <c r="J124" i="52"/>
  <c r="I63" i="52"/>
  <c r="J63" i="52"/>
  <c r="I28" i="52"/>
  <c r="J28" i="52"/>
  <c r="I95" i="52"/>
  <c r="J95" i="52"/>
  <c r="I90" i="52"/>
  <c r="J90" i="52"/>
  <c r="I14" i="52"/>
  <c r="J14" i="52"/>
  <c r="I91" i="52"/>
  <c r="J91" i="52"/>
  <c r="I94" i="52"/>
  <c r="J94" i="52"/>
  <c r="I65" i="52"/>
  <c r="J65" i="52"/>
  <c r="I31" i="52"/>
  <c r="J31" i="52"/>
  <c r="I53" i="52"/>
  <c r="J53" i="52"/>
  <c r="I70" i="52"/>
  <c r="J70" i="52"/>
  <c r="I18" i="52"/>
  <c r="J18" i="52"/>
  <c r="I20" i="52"/>
  <c r="J20" i="52"/>
  <c r="I89" i="52"/>
  <c r="J89" i="52"/>
  <c r="I119" i="52"/>
  <c r="J119" i="52"/>
  <c r="I59" i="52"/>
  <c r="J59" i="52"/>
  <c r="I32" i="52"/>
  <c r="J32" i="52"/>
  <c r="I56" i="52"/>
  <c r="J56" i="52"/>
  <c r="I46" i="52"/>
  <c r="J46" i="52"/>
  <c r="I75" i="52"/>
  <c r="J75" i="52"/>
  <c r="I27" i="52"/>
  <c r="J27" i="52"/>
  <c r="I40" i="52"/>
  <c r="J40" i="52"/>
  <c r="I36" i="52"/>
  <c r="J36" i="52"/>
  <c r="I101" i="52"/>
  <c r="J101" i="52"/>
  <c r="I39" i="52"/>
  <c r="J39" i="52"/>
  <c r="I68" i="52"/>
  <c r="J68" i="52"/>
  <c r="I16" i="52"/>
  <c r="J16" i="52"/>
  <c r="I79" i="52"/>
  <c r="J79" i="52"/>
  <c r="I72" i="52"/>
  <c r="J72" i="52"/>
  <c r="I24" i="52"/>
  <c r="J24" i="52"/>
  <c r="I103" i="52"/>
  <c r="J103" i="52"/>
  <c r="I107" i="52"/>
  <c r="J107" i="52"/>
  <c r="I38" i="52"/>
  <c r="J38" i="52"/>
  <c r="I123" i="52"/>
  <c r="J123" i="52"/>
  <c r="I85" i="52"/>
  <c r="J85" i="52"/>
  <c r="C13" i="52"/>
  <c r="D13" i="52"/>
  <c r="E13" i="52"/>
  <c r="F13" i="52"/>
  <c r="G13" i="52"/>
  <c r="H13" i="52"/>
  <c r="C41" i="52"/>
  <c r="D41" i="52"/>
  <c r="E41" i="52"/>
  <c r="F41" i="52"/>
  <c r="G41" i="52"/>
  <c r="H41" i="52"/>
  <c r="C76" i="52"/>
  <c r="D76" i="52"/>
  <c r="E76" i="52"/>
  <c r="F76" i="52"/>
  <c r="G76" i="52"/>
  <c r="H76" i="52"/>
  <c r="C33" i="52"/>
  <c r="D33" i="52"/>
  <c r="E33" i="52"/>
  <c r="F33" i="52"/>
  <c r="G33" i="52"/>
  <c r="H33" i="52"/>
  <c r="C64" i="52"/>
  <c r="D64" i="52"/>
  <c r="E64" i="52"/>
  <c r="F64" i="52"/>
  <c r="G64" i="52"/>
  <c r="H64" i="52"/>
  <c r="C29" i="52"/>
  <c r="D29" i="52"/>
  <c r="E29" i="52"/>
  <c r="F29" i="52"/>
  <c r="G29" i="52"/>
  <c r="H29" i="52"/>
  <c r="C54" i="52"/>
  <c r="D54" i="52"/>
  <c r="E54" i="52"/>
  <c r="F54" i="52"/>
  <c r="G54" i="52"/>
  <c r="H54" i="52"/>
  <c r="C120" i="52"/>
  <c r="D120" i="52"/>
  <c r="E120" i="52"/>
  <c r="F120" i="52"/>
  <c r="G120" i="52"/>
  <c r="H120" i="52"/>
  <c r="C100" i="52"/>
  <c r="D100" i="52"/>
  <c r="E100" i="52"/>
  <c r="F100" i="52"/>
  <c r="G100" i="52"/>
  <c r="H100" i="52"/>
  <c r="C114" i="52"/>
  <c r="D114" i="52"/>
  <c r="E114" i="52"/>
  <c r="F114" i="52"/>
  <c r="G114" i="52"/>
  <c r="H114" i="52"/>
  <c r="C21" i="52"/>
  <c r="D21" i="52"/>
  <c r="E21" i="52"/>
  <c r="F21" i="52"/>
  <c r="G21" i="52"/>
  <c r="H21" i="52"/>
  <c r="C109" i="52"/>
  <c r="D109" i="52"/>
  <c r="E109" i="52"/>
  <c r="F109" i="52"/>
  <c r="G109" i="52"/>
  <c r="H109" i="52"/>
  <c r="C71" i="52"/>
  <c r="D71" i="52"/>
  <c r="E71" i="52"/>
  <c r="F71" i="52"/>
  <c r="G71" i="52"/>
  <c r="H71" i="52"/>
  <c r="C115" i="52"/>
  <c r="D115" i="52"/>
  <c r="E115" i="52"/>
  <c r="F115" i="52"/>
  <c r="G115" i="52"/>
  <c r="H115" i="52"/>
  <c r="C116" i="52"/>
  <c r="D116" i="52"/>
  <c r="E116" i="52"/>
  <c r="F116" i="52"/>
  <c r="G116" i="52"/>
  <c r="H116" i="52"/>
  <c r="C49" i="52"/>
  <c r="D49" i="52"/>
  <c r="E49" i="52"/>
  <c r="F49" i="52"/>
  <c r="G49" i="52"/>
  <c r="H49" i="52"/>
  <c r="C69" i="52"/>
  <c r="D69" i="52"/>
  <c r="E69" i="52"/>
  <c r="F69" i="52"/>
  <c r="G69" i="52"/>
  <c r="H69" i="52"/>
  <c r="C88" i="52"/>
  <c r="D88" i="52"/>
  <c r="E88" i="52"/>
  <c r="F88" i="52"/>
  <c r="G88" i="52"/>
  <c r="H88" i="52"/>
  <c r="C43" i="52"/>
  <c r="D43" i="52"/>
  <c r="E43" i="52"/>
  <c r="F43" i="52"/>
  <c r="G43" i="52"/>
  <c r="H43" i="52"/>
  <c r="C113" i="52"/>
  <c r="D113" i="52"/>
  <c r="E113" i="52"/>
  <c r="F113" i="52"/>
  <c r="G113" i="52"/>
  <c r="H113" i="52"/>
  <c r="C47" i="52"/>
  <c r="D47" i="52"/>
  <c r="E47" i="52"/>
  <c r="F47" i="52"/>
  <c r="G47" i="52"/>
  <c r="H47" i="52"/>
  <c r="C87" i="52"/>
  <c r="D87" i="52"/>
  <c r="E87" i="52"/>
  <c r="F87" i="52"/>
  <c r="G87" i="52"/>
  <c r="H87" i="52"/>
  <c r="C97" i="52"/>
  <c r="D97" i="52"/>
  <c r="E97" i="52"/>
  <c r="F97" i="52"/>
  <c r="G97" i="52"/>
  <c r="H97" i="52"/>
  <c r="C131" i="52"/>
  <c r="D131" i="52"/>
  <c r="E131" i="52"/>
  <c r="F131" i="52"/>
  <c r="G131" i="52"/>
  <c r="H131" i="52"/>
  <c r="C42" i="52"/>
  <c r="D42" i="52"/>
  <c r="E42" i="52"/>
  <c r="F42" i="52"/>
  <c r="G42" i="52"/>
  <c r="H42" i="52"/>
  <c r="C102" i="52"/>
  <c r="D102" i="52"/>
  <c r="E102" i="52"/>
  <c r="F102" i="52"/>
  <c r="G102" i="52"/>
  <c r="H102" i="52"/>
  <c r="C105" i="52"/>
  <c r="D105" i="52"/>
  <c r="E105" i="52"/>
  <c r="F105" i="52"/>
  <c r="G105" i="52"/>
  <c r="H105" i="52"/>
  <c r="C61" i="52"/>
  <c r="D61" i="52"/>
  <c r="E61" i="52"/>
  <c r="F61" i="52"/>
  <c r="G61" i="52"/>
  <c r="H61" i="52"/>
  <c r="C117" i="52"/>
  <c r="D117" i="52"/>
  <c r="E117" i="52"/>
  <c r="F117" i="52"/>
  <c r="G117" i="52"/>
  <c r="H117" i="52"/>
  <c r="C98" i="52"/>
  <c r="D98" i="52"/>
  <c r="E98" i="52"/>
  <c r="F98" i="52"/>
  <c r="G98" i="52"/>
  <c r="H98" i="52"/>
  <c r="C60" i="52"/>
  <c r="D60" i="52"/>
  <c r="E60" i="52"/>
  <c r="F60" i="52"/>
  <c r="G60" i="52"/>
  <c r="H60" i="52"/>
  <c r="C127" i="52"/>
  <c r="D127" i="52"/>
  <c r="E127" i="52"/>
  <c r="F127" i="52"/>
  <c r="G127" i="52"/>
  <c r="H127" i="52"/>
  <c r="C122" i="52"/>
  <c r="D122" i="52"/>
  <c r="E122" i="52"/>
  <c r="F122" i="52"/>
  <c r="G122" i="52"/>
  <c r="H122" i="52"/>
  <c r="C44" i="52"/>
  <c r="D44" i="52"/>
  <c r="E44" i="52"/>
  <c r="F44" i="52"/>
  <c r="G44" i="52"/>
  <c r="H44" i="52"/>
  <c r="C45" i="52"/>
  <c r="D45" i="52"/>
  <c r="E45" i="52"/>
  <c r="F45" i="52"/>
  <c r="G45" i="52"/>
  <c r="H45" i="52"/>
  <c r="C110" i="52"/>
  <c r="D110" i="52"/>
  <c r="E110" i="52"/>
  <c r="F110" i="52"/>
  <c r="G110" i="52"/>
  <c r="H110" i="52"/>
  <c r="C73" i="52"/>
  <c r="D73" i="52"/>
  <c r="E73" i="52"/>
  <c r="F73" i="52"/>
  <c r="G73" i="52"/>
  <c r="H73" i="52"/>
  <c r="C81" i="52"/>
  <c r="D81" i="52"/>
  <c r="E81" i="52"/>
  <c r="F81" i="52"/>
  <c r="G81" i="52"/>
  <c r="H81" i="52"/>
  <c r="C77" i="52"/>
  <c r="D77" i="52"/>
  <c r="E77" i="52"/>
  <c r="F77" i="52"/>
  <c r="G77" i="52"/>
  <c r="H77" i="52"/>
  <c r="C125" i="52"/>
  <c r="D125" i="52"/>
  <c r="E125" i="52"/>
  <c r="F125" i="52"/>
  <c r="G125" i="52"/>
  <c r="H125" i="52"/>
  <c r="C66" i="52"/>
  <c r="D66" i="52"/>
  <c r="E66" i="52"/>
  <c r="F66" i="52"/>
  <c r="G66" i="52"/>
  <c r="H66" i="52"/>
  <c r="C83" i="52"/>
  <c r="D83" i="52"/>
  <c r="E83" i="52"/>
  <c r="F83" i="52"/>
  <c r="G83" i="52"/>
  <c r="H83" i="52"/>
  <c r="C52" i="52"/>
  <c r="D52" i="52"/>
  <c r="E52" i="52"/>
  <c r="F52" i="52"/>
  <c r="G52" i="52"/>
  <c r="H52" i="52"/>
  <c r="C84" i="52"/>
  <c r="D84" i="52"/>
  <c r="E84" i="52"/>
  <c r="F84" i="52"/>
  <c r="G84" i="52"/>
  <c r="H84" i="52"/>
  <c r="C111" i="52"/>
  <c r="D111" i="52"/>
  <c r="E111" i="52"/>
  <c r="F111" i="52"/>
  <c r="G111" i="52"/>
  <c r="H111" i="52"/>
  <c r="C132" i="52"/>
  <c r="D132" i="52"/>
  <c r="E132" i="52"/>
  <c r="F132" i="52"/>
  <c r="G132" i="52"/>
  <c r="H132" i="52"/>
  <c r="C55" i="52"/>
  <c r="D55" i="52"/>
  <c r="E55" i="52"/>
  <c r="F55" i="52"/>
  <c r="G55" i="52"/>
  <c r="H55" i="52"/>
  <c r="C48" i="52"/>
  <c r="D48" i="52"/>
  <c r="E48" i="52"/>
  <c r="F48" i="52"/>
  <c r="G48" i="52"/>
  <c r="H48" i="52"/>
  <c r="C133" i="52"/>
  <c r="D133" i="52"/>
  <c r="E133" i="52"/>
  <c r="F133" i="52"/>
  <c r="G133" i="52"/>
  <c r="H133" i="52"/>
  <c r="C104" i="52"/>
  <c r="D104" i="52"/>
  <c r="E104" i="52"/>
  <c r="F104" i="52"/>
  <c r="G104" i="52"/>
  <c r="H104" i="52"/>
  <c r="C134" i="52"/>
  <c r="D134" i="52"/>
  <c r="E134" i="52"/>
  <c r="F134" i="52"/>
  <c r="G134" i="52"/>
  <c r="H134" i="52"/>
  <c r="C118" i="52"/>
  <c r="D118" i="52"/>
  <c r="E118" i="52"/>
  <c r="F118" i="52"/>
  <c r="G118" i="52"/>
  <c r="H118" i="52"/>
  <c r="C126" i="52"/>
  <c r="D126" i="52"/>
  <c r="E126" i="52"/>
  <c r="F126" i="52"/>
  <c r="G126" i="52"/>
  <c r="H126" i="52"/>
  <c r="C106" i="52"/>
  <c r="D106" i="52"/>
  <c r="E106" i="52"/>
  <c r="F106" i="52"/>
  <c r="G106" i="52"/>
  <c r="H106" i="52"/>
  <c r="C129" i="52"/>
  <c r="D129" i="52"/>
  <c r="E129" i="52"/>
  <c r="F129" i="52"/>
  <c r="G129" i="52"/>
  <c r="H129" i="52"/>
  <c r="C99" i="52"/>
  <c r="D99" i="52"/>
  <c r="E99" i="52"/>
  <c r="F99" i="52"/>
  <c r="G99" i="52"/>
  <c r="H99" i="52"/>
  <c r="C96" i="52"/>
  <c r="D96" i="52"/>
  <c r="E96" i="52"/>
  <c r="F96" i="52"/>
  <c r="G96" i="52"/>
  <c r="H96" i="52"/>
  <c r="C92" i="52"/>
  <c r="D92" i="52"/>
  <c r="E92" i="52"/>
  <c r="F92" i="52"/>
  <c r="G92" i="52"/>
  <c r="H92" i="52"/>
  <c r="C26" i="52"/>
  <c r="D26" i="52"/>
  <c r="E26" i="52"/>
  <c r="F26" i="52"/>
  <c r="G26" i="52"/>
  <c r="H26" i="52"/>
  <c r="C57" i="52"/>
  <c r="D57" i="52"/>
  <c r="E57" i="52"/>
  <c r="F57" i="52"/>
  <c r="G57" i="52"/>
  <c r="H57" i="52"/>
  <c r="C30" i="52"/>
  <c r="D30" i="52"/>
  <c r="E30" i="52"/>
  <c r="F30" i="52"/>
  <c r="G30" i="52"/>
  <c r="H30" i="52"/>
  <c r="C135" i="52"/>
  <c r="D135" i="52"/>
  <c r="E135" i="52"/>
  <c r="F135" i="52"/>
  <c r="G135" i="52"/>
  <c r="H135" i="52"/>
  <c r="C136" i="52"/>
  <c r="D136" i="52"/>
  <c r="E136" i="52"/>
  <c r="F136" i="52"/>
  <c r="G136" i="52"/>
  <c r="H136" i="52"/>
  <c r="C15" i="52"/>
  <c r="D15" i="52"/>
  <c r="E15" i="52"/>
  <c r="F15" i="52"/>
  <c r="G15" i="52"/>
  <c r="H15" i="52"/>
  <c r="C62" i="52"/>
  <c r="D62" i="52"/>
  <c r="E62" i="52"/>
  <c r="F62" i="52"/>
  <c r="G62" i="52"/>
  <c r="H62" i="52"/>
  <c r="C108" i="52"/>
  <c r="D108" i="52"/>
  <c r="E108" i="52"/>
  <c r="F108" i="52"/>
  <c r="G108" i="52"/>
  <c r="H108" i="52"/>
  <c r="C50" i="52"/>
  <c r="D50" i="52"/>
  <c r="E50" i="52"/>
  <c r="F50" i="52"/>
  <c r="G50" i="52"/>
  <c r="H50" i="52"/>
  <c r="C67" i="52"/>
  <c r="D67" i="52"/>
  <c r="E67" i="52"/>
  <c r="F67" i="52"/>
  <c r="G67" i="52"/>
  <c r="H67" i="52"/>
  <c r="C137" i="52"/>
  <c r="D137" i="52"/>
  <c r="E137" i="52"/>
  <c r="F137" i="52"/>
  <c r="G137" i="52"/>
  <c r="H137" i="52"/>
  <c r="C34" i="52"/>
  <c r="D34" i="52"/>
  <c r="E34" i="52"/>
  <c r="F34" i="52"/>
  <c r="G34" i="52"/>
  <c r="H34" i="52"/>
  <c r="C138" i="52"/>
  <c r="D138" i="52"/>
  <c r="E138" i="52"/>
  <c r="F138" i="52"/>
  <c r="G138" i="52"/>
  <c r="H138" i="52"/>
  <c r="C128" i="52"/>
  <c r="D128" i="52"/>
  <c r="E128" i="52"/>
  <c r="F128" i="52"/>
  <c r="G128" i="52"/>
  <c r="H128" i="52"/>
  <c r="C139" i="52"/>
  <c r="D139" i="52"/>
  <c r="E139" i="52"/>
  <c r="F139" i="52"/>
  <c r="G139" i="52"/>
  <c r="H139" i="52"/>
  <c r="C82" i="52"/>
  <c r="D82" i="52"/>
  <c r="E82" i="52"/>
  <c r="F82" i="52"/>
  <c r="G82" i="52"/>
  <c r="H82" i="52"/>
  <c r="C37" i="52"/>
  <c r="D37" i="52"/>
  <c r="E37" i="52"/>
  <c r="F37" i="52"/>
  <c r="G37" i="52"/>
  <c r="H37" i="52"/>
  <c r="C93" i="52"/>
  <c r="D93" i="52"/>
  <c r="E93" i="52"/>
  <c r="F93" i="52"/>
  <c r="G93" i="52"/>
  <c r="H93" i="52"/>
  <c r="C23" i="52"/>
  <c r="D23" i="52"/>
  <c r="E23" i="52"/>
  <c r="F23" i="52"/>
  <c r="G23" i="52"/>
  <c r="H23" i="52"/>
  <c r="C74" i="52"/>
  <c r="D74" i="52"/>
  <c r="E74" i="52"/>
  <c r="F74" i="52"/>
  <c r="G74" i="52"/>
  <c r="H74" i="52"/>
  <c r="C22" i="52"/>
  <c r="D22" i="52"/>
  <c r="E22" i="52"/>
  <c r="F22" i="52"/>
  <c r="G22" i="52"/>
  <c r="H22" i="52"/>
  <c r="C78" i="52"/>
  <c r="D78" i="52"/>
  <c r="E78" i="52"/>
  <c r="F78" i="52"/>
  <c r="G78" i="52"/>
  <c r="H78" i="52"/>
  <c r="C19" i="52"/>
  <c r="D19" i="52"/>
  <c r="E19" i="52"/>
  <c r="F19" i="52"/>
  <c r="G19" i="52"/>
  <c r="H19" i="52"/>
  <c r="C12" i="52"/>
  <c r="D12" i="52"/>
  <c r="E12" i="52"/>
  <c r="F12" i="52"/>
  <c r="G12" i="52"/>
  <c r="H12" i="52"/>
  <c r="C25" i="52"/>
  <c r="D25" i="52"/>
  <c r="E25" i="52"/>
  <c r="F25" i="52"/>
  <c r="G25" i="52"/>
  <c r="H25" i="52"/>
  <c r="C140" i="52"/>
  <c r="D140" i="52"/>
  <c r="E140" i="52"/>
  <c r="F140" i="52"/>
  <c r="G140" i="52"/>
  <c r="H140" i="52"/>
  <c r="C121" i="52"/>
  <c r="D121" i="52"/>
  <c r="E121" i="52"/>
  <c r="F121" i="52"/>
  <c r="G121" i="52"/>
  <c r="H121" i="52"/>
  <c r="C51" i="52"/>
  <c r="D51" i="52"/>
  <c r="E51" i="52"/>
  <c r="F51" i="52"/>
  <c r="G51" i="52"/>
  <c r="H51" i="52"/>
  <c r="C35" i="52"/>
  <c r="D35" i="52"/>
  <c r="E35" i="52"/>
  <c r="F35" i="52"/>
  <c r="G35" i="52"/>
  <c r="H35" i="52"/>
  <c r="C86" i="52"/>
  <c r="D86" i="52"/>
  <c r="E86" i="52"/>
  <c r="F86" i="52"/>
  <c r="G86" i="52"/>
  <c r="H86" i="52"/>
  <c r="C112" i="52"/>
  <c r="D112" i="52"/>
  <c r="E112" i="52"/>
  <c r="F112" i="52"/>
  <c r="G112" i="52"/>
  <c r="H112" i="52"/>
  <c r="C17" i="52"/>
  <c r="D17" i="52"/>
  <c r="E17" i="52"/>
  <c r="F17" i="52"/>
  <c r="G17" i="52"/>
  <c r="H17" i="52"/>
  <c r="C80" i="52"/>
  <c r="D80" i="52"/>
  <c r="E80" i="52"/>
  <c r="F80" i="52"/>
  <c r="G80" i="52"/>
  <c r="H80" i="52"/>
  <c r="C58" i="52"/>
  <c r="D58" i="52"/>
  <c r="E58" i="52"/>
  <c r="F58" i="52"/>
  <c r="G58" i="52"/>
  <c r="H58" i="52"/>
  <c r="C124" i="52"/>
  <c r="D124" i="52"/>
  <c r="E124" i="52"/>
  <c r="F124" i="52"/>
  <c r="G124" i="52"/>
  <c r="H124" i="52"/>
  <c r="C63" i="52"/>
  <c r="D63" i="52"/>
  <c r="E63" i="52"/>
  <c r="F63" i="52"/>
  <c r="G63" i="52"/>
  <c r="H63" i="52"/>
  <c r="C28" i="52"/>
  <c r="D28" i="52"/>
  <c r="E28" i="52"/>
  <c r="F28" i="52"/>
  <c r="G28" i="52"/>
  <c r="H28" i="52"/>
  <c r="C141" i="52"/>
  <c r="D141" i="52"/>
  <c r="E141" i="52"/>
  <c r="F141" i="52"/>
  <c r="G141" i="52"/>
  <c r="H141" i="52"/>
  <c r="C95" i="52"/>
  <c r="D95" i="52"/>
  <c r="E95" i="52"/>
  <c r="F95" i="52"/>
  <c r="G95" i="52"/>
  <c r="H95" i="52"/>
  <c r="C90" i="52"/>
  <c r="D90" i="52"/>
  <c r="E90" i="52"/>
  <c r="F90" i="52"/>
  <c r="G90" i="52"/>
  <c r="H90" i="52"/>
  <c r="C14" i="52"/>
  <c r="D14" i="52"/>
  <c r="E14" i="52"/>
  <c r="F14" i="52"/>
  <c r="G14" i="52"/>
  <c r="H14" i="52"/>
  <c r="C91" i="52"/>
  <c r="D91" i="52"/>
  <c r="E91" i="52"/>
  <c r="F91" i="52"/>
  <c r="G91" i="52"/>
  <c r="H91" i="52"/>
  <c r="C94" i="52"/>
  <c r="D94" i="52"/>
  <c r="E94" i="52"/>
  <c r="F94" i="52"/>
  <c r="G94" i="52"/>
  <c r="H94" i="52"/>
  <c r="C65" i="52"/>
  <c r="D65" i="52"/>
  <c r="E65" i="52"/>
  <c r="F65" i="52"/>
  <c r="G65" i="52"/>
  <c r="H65" i="52"/>
  <c r="C31" i="52"/>
  <c r="D31" i="52"/>
  <c r="E31" i="52"/>
  <c r="F31" i="52"/>
  <c r="G31" i="52"/>
  <c r="H31" i="52"/>
  <c r="C53" i="52"/>
  <c r="D53" i="52"/>
  <c r="E53" i="52"/>
  <c r="F53" i="52"/>
  <c r="G53" i="52"/>
  <c r="H53" i="52"/>
  <c r="C70" i="52"/>
  <c r="D70" i="52"/>
  <c r="E70" i="52"/>
  <c r="F70" i="52"/>
  <c r="G70" i="52"/>
  <c r="H70" i="52"/>
  <c r="C18" i="52"/>
  <c r="D18" i="52"/>
  <c r="E18" i="52"/>
  <c r="F18" i="52"/>
  <c r="G18" i="52"/>
  <c r="H18" i="52"/>
  <c r="C20" i="52"/>
  <c r="D20" i="52"/>
  <c r="E20" i="52"/>
  <c r="F20" i="52"/>
  <c r="G20" i="52"/>
  <c r="H20" i="52"/>
  <c r="C89" i="52"/>
  <c r="D89" i="52"/>
  <c r="E89" i="52"/>
  <c r="F89" i="52"/>
  <c r="G89" i="52"/>
  <c r="H89" i="52"/>
  <c r="C119" i="52"/>
  <c r="D119" i="52"/>
  <c r="E119" i="52"/>
  <c r="F119" i="52"/>
  <c r="G119" i="52"/>
  <c r="H119" i="52"/>
  <c r="C59" i="52"/>
  <c r="D59" i="52"/>
  <c r="E59" i="52"/>
  <c r="F59" i="52"/>
  <c r="G59" i="52"/>
  <c r="H59" i="52"/>
  <c r="C32" i="52"/>
  <c r="D32" i="52"/>
  <c r="E32" i="52"/>
  <c r="F32" i="52"/>
  <c r="G32" i="52"/>
  <c r="H32" i="52"/>
  <c r="C56" i="52"/>
  <c r="D56" i="52"/>
  <c r="E56" i="52"/>
  <c r="F56" i="52"/>
  <c r="G56" i="52"/>
  <c r="H56" i="52"/>
  <c r="C46" i="52"/>
  <c r="D46" i="52"/>
  <c r="E46" i="52"/>
  <c r="F46" i="52"/>
  <c r="G46" i="52"/>
  <c r="H46" i="52"/>
  <c r="C75" i="52"/>
  <c r="D75" i="52"/>
  <c r="E75" i="52"/>
  <c r="F75" i="52"/>
  <c r="G75" i="52"/>
  <c r="H75" i="52"/>
  <c r="C27" i="52"/>
  <c r="D27" i="52"/>
  <c r="E27" i="52"/>
  <c r="F27" i="52"/>
  <c r="G27" i="52"/>
  <c r="H27" i="52"/>
  <c r="C40" i="52"/>
  <c r="D40" i="52"/>
  <c r="E40" i="52"/>
  <c r="F40" i="52"/>
  <c r="G40" i="52"/>
  <c r="H40" i="52"/>
  <c r="C36" i="52"/>
  <c r="D36" i="52"/>
  <c r="E36" i="52"/>
  <c r="F36" i="52"/>
  <c r="G36" i="52"/>
  <c r="H36" i="52"/>
  <c r="C101" i="52"/>
  <c r="D101" i="52"/>
  <c r="E101" i="52"/>
  <c r="F101" i="52"/>
  <c r="G101" i="52"/>
  <c r="H101" i="52"/>
  <c r="C39" i="52"/>
  <c r="D39" i="52"/>
  <c r="E39" i="52"/>
  <c r="F39" i="52"/>
  <c r="G39" i="52"/>
  <c r="H39" i="52"/>
  <c r="C68" i="52"/>
  <c r="D68" i="52"/>
  <c r="E68" i="52"/>
  <c r="F68" i="52"/>
  <c r="G68" i="52"/>
  <c r="H68" i="52"/>
  <c r="C16" i="52"/>
  <c r="D16" i="52"/>
  <c r="E16" i="52"/>
  <c r="F16" i="52"/>
  <c r="G16" i="52"/>
  <c r="H16" i="52"/>
  <c r="C79" i="52"/>
  <c r="D79" i="52"/>
  <c r="E79" i="52"/>
  <c r="F79" i="52"/>
  <c r="G79" i="52"/>
  <c r="H79" i="52"/>
  <c r="C72" i="52"/>
  <c r="D72" i="52"/>
  <c r="E72" i="52"/>
  <c r="F72" i="52"/>
  <c r="G72" i="52"/>
  <c r="H72" i="52"/>
  <c r="C24" i="52"/>
  <c r="D24" i="52"/>
  <c r="E24" i="52"/>
  <c r="F24" i="52"/>
  <c r="G24" i="52"/>
  <c r="H24" i="52"/>
  <c r="C103" i="52"/>
  <c r="D103" i="52"/>
  <c r="E103" i="52"/>
  <c r="F103" i="52"/>
  <c r="G103" i="52"/>
  <c r="H103" i="52"/>
  <c r="C107" i="52"/>
  <c r="D107" i="52"/>
  <c r="E107" i="52"/>
  <c r="F107" i="52"/>
  <c r="G107" i="52"/>
  <c r="H107" i="52"/>
  <c r="C38" i="52"/>
  <c r="D38" i="52"/>
  <c r="E38" i="52"/>
  <c r="F38" i="52"/>
  <c r="G38" i="52"/>
  <c r="H38" i="52"/>
  <c r="C123" i="52"/>
  <c r="D123" i="52"/>
  <c r="E123" i="52"/>
  <c r="F123" i="52"/>
  <c r="G123" i="52"/>
  <c r="H123" i="52"/>
  <c r="C85" i="52"/>
  <c r="D85" i="52"/>
  <c r="E85" i="52"/>
  <c r="F85" i="52"/>
  <c r="G85" i="52"/>
  <c r="H85" i="52"/>
  <c r="H130" i="52"/>
  <c r="G130" i="52"/>
  <c r="F130" i="52"/>
  <c r="E130" i="52"/>
  <c r="D130" i="52"/>
  <c r="C130" i="52"/>
  <c r="K11" i="52"/>
  <c r="B142" i="52"/>
  <c r="K13" i="44"/>
  <c r="K14" i="44"/>
  <c r="K15" i="44"/>
  <c r="K16" i="44"/>
  <c r="K17" i="44"/>
  <c r="K18" i="44"/>
  <c r="K19" i="44"/>
  <c r="K20" i="44"/>
  <c r="K21" i="44"/>
  <c r="K22" i="44"/>
  <c r="K23" i="44"/>
  <c r="K24" i="44"/>
  <c r="K25" i="44"/>
  <c r="K26" i="44"/>
  <c r="K27" i="44"/>
  <c r="K28" i="44"/>
  <c r="K29" i="44"/>
  <c r="K30" i="44"/>
  <c r="K31" i="44"/>
  <c r="K32" i="44"/>
  <c r="K33" i="44"/>
  <c r="K34" i="44"/>
  <c r="K35" i="44"/>
  <c r="K36" i="44"/>
  <c r="K37" i="44"/>
  <c r="K38" i="44"/>
  <c r="K39" i="44"/>
  <c r="K40" i="44"/>
  <c r="K41" i="44"/>
  <c r="K42" i="44"/>
  <c r="K43" i="44"/>
  <c r="K44" i="44"/>
  <c r="K45" i="44"/>
  <c r="K46" i="44"/>
  <c r="K47" i="44"/>
  <c r="K48" i="44"/>
  <c r="K49" i="44"/>
  <c r="K50" i="44"/>
  <c r="K51" i="44"/>
  <c r="K52" i="44"/>
  <c r="K53" i="44"/>
  <c r="K54" i="44"/>
  <c r="K55" i="44"/>
  <c r="K56" i="44"/>
  <c r="K57" i="44"/>
  <c r="K58" i="44"/>
  <c r="K59" i="44"/>
  <c r="K60" i="44"/>
  <c r="K61" i="44"/>
  <c r="K62" i="44"/>
  <c r="K63" i="44"/>
  <c r="K64" i="44"/>
  <c r="K65" i="44"/>
  <c r="K66" i="44"/>
  <c r="K67" i="44"/>
  <c r="K68" i="44"/>
  <c r="K69" i="44"/>
  <c r="K70" i="44"/>
  <c r="K71" i="44"/>
  <c r="K72" i="44"/>
  <c r="K73" i="44"/>
  <c r="K74" i="44"/>
  <c r="K75" i="44"/>
  <c r="K76" i="44"/>
  <c r="K77" i="44"/>
  <c r="K78" i="44"/>
  <c r="K79" i="44"/>
  <c r="K80" i="44"/>
  <c r="K81" i="44"/>
  <c r="K82" i="44"/>
  <c r="K83" i="44"/>
  <c r="K84" i="44"/>
  <c r="K85" i="44"/>
  <c r="K86" i="44"/>
  <c r="K87" i="44"/>
  <c r="K88" i="44"/>
  <c r="K89" i="44"/>
  <c r="K90" i="44"/>
  <c r="K91" i="44"/>
  <c r="K92" i="44"/>
  <c r="K93" i="44"/>
  <c r="K94" i="44"/>
  <c r="K95" i="44"/>
  <c r="K96" i="44"/>
  <c r="K97" i="44"/>
  <c r="K98" i="44"/>
  <c r="K99" i="44"/>
  <c r="K100" i="44"/>
  <c r="K101" i="44"/>
  <c r="K102" i="44"/>
  <c r="K103" i="44"/>
  <c r="K104" i="44"/>
  <c r="K105" i="44"/>
  <c r="K106" i="44"/>
  <c r="K107" i="44"/>
  <c r="K108" i="44"/>
  <c r="K109" i="44"/>
  <c r="K110" i="44"/>
  <c r="K111" i="44"/>
  <c r="K112" i="44"/>
  <c r="K113" i="44"/>
  <c r="K114" i="44"/>
  <c r="K115" i="44"/>
  <c r="K116" i="44"/>
  <c r="K117" i="44"/>
  <c r="K118" i="44"/>
  <c r="K119" i="44"/>
  <c r="K120" i="44"/>
  <c r="K123" i="44"/>
  <c r="K121" i="44"/>
  <c r="K122" i="44"/>
  <c r="K132" i="44"/>
  <c r="K124" i="44"/>
  <c r="K125" i="44"/>
  <c r="K126" i="44"/>
  <c r="K127" i="44"/>
  <c r="K128" i="44"/>
  <c r="K129" i="44"/>
  <c r="K130" i="44"/>
  <c r="K131" i="44"/>
  <c r="K133" i="44"/>
  <c r="K134" i="44"/>
  <c r="K135" i="44"/>
  <c r="K136" i="44"/>
  <c r="K137" i="44"/>
  <c r="K138" i="44"/>
  <c r="K139" i="44"/>
  <c r="K140" i="44"/>
  <c r="K141" i="44"/>
  <c r="K12" i="44"/>
  <c r="P14" i="44"/>
  <c r="P15" i="44"/>
  <c r="P16" i="44"/>
  <c r="P17" i="44"/>
  <c r="P18" i="44"/>
  <c r="P19" i="44"/>
  <c r="P20" i="44"/>
  <c r="P21" i="44"/>
  <c r="P22" i="44"/>
  <c r="P23" i="44"/>
  <c r="P24" i="44"/>
  <c r="P25" i="44"/>
  <c r="P26" i="44"/>
  <c r="P27" i="44"/>
  <c r="P28" i="44"/>
  <c r="P29" i="44"/>
  <c r="P30" i="44"/>
  <c r="P31" i="44"/>
  <c r="P32" i="44"/>
  <c r="P33" i="44"/>
  <c r="P34" i="44"/>
  <c r="P35" i="44"/>
  <c r="P36" i="44"/>
  <c r="P37" i="44"/>
  <c r="P38" i="44"/>
  <c r="P39" i="44"/>
  <c r="P40" i="44"/>
  <c r="P41" i="44"/>
  <c r="P42" i="44"/>
  <c r="P43" i="44"/>
  <c r="P44" i="44"/>
  <c r="P45" i="44"/>
  <c r="P46" i="44"/>
  <c r="P47" i="44"/>
  <c r="P48" i="44"/>
  <c r="P49" i="44"/>
  <c r="P50" i="44"/>
  <c r="P51" i="44"/>
  <c r="P52" i="44"/>
  <c r="P53" i="44"/>
  <c r="P54" i="44"/>
  <c r="P55" i="44"/>
  <c r="P56" i="44"/>
  <c r="P57" i="44"/>
  <c r="P58" i="44"/>
  <c r="P59" i="44"/>
  <c r="P60" i="44"/>
  <c r="P61" i="44"/>
  <c r="P62" i="44"/>
  <c r="P63" i="44"/>
  <c r="P64" i="44"/>
  <c r="P65" i="44"/>
  <c r="P66" i="44"/>
  <c r="P67" i="44"/>
  <c r="P68" i="44"/>
  <c r="P69" i="44"/>
  <c r="P70" i="44"/>
  <c r="P71" i="44"/>
  <c r="P72" i="44"/>
  <c r="P73" i="44"/>
  <c r="P74" i="44"/>
  <c r="P75" i="44"/>
  <c r="P76" i="44"/>
  <c r="P77" i="44"/>
  <c r="P78" i="44"/>
  <c r="P79" i="44"/>
  <c r="P80" i="44"/>
  <c r="P81" i="44"/>
  <c r="P82" i="44"/>
  <c r="P83" i="44"/>
  <c r="P84" i="44"/>
  <c r="P85" i="44"/>
  <c r="P86" i="44"/>
  <c r="P87" i="44"/>
  <c r="P88" i="44"/>
  <c r="P89" i="44"/>
  <c r="P90" i="44"/>
  <c r="P91" i="44"/>
  <c r="P92" i="44"/>
  <c r="P93" i="44"/>
  <c r="P94" i="44"/>
  <c r="P95" i="44"/>
  <c r="P96" i="44"/>
  <c r="P97" i="44"/>
  <c r="P98" i="44"/>
  <c r="P99" i="44"/>
  <c r="P100" i="44"/>
  <c r="P101" i="44"/>
  <c r="P102" i="44"/>
  <c r="P103" i="44"/>
  <c r="P104" i="44"/>
  <c r="P105" i="44"/>
  <c r="P106" i="44"/>
  <c r="P107" i="44"/>
  <c r="P108" i="44"/>
  <c r="P109" i="44"/>
  <c r="P110" i="44"/>
  <c r="P111" i="44"/>
  <c r="P112" i="44"/>
  <c r="P113" i="44"/>
  <c r="P114" i="44"/>
  <c r="P115" i="44"/>
  <c r="P116" i="44"/>
  <c r="P117" i="44"/>
  <c r="P118" i="44"/>
  <c r="P119" i="44"/>
  <c r="P120" i="44"/>
  <c r="P121" i="44"/>
  <c r="P122" i="44"/>
  <c r="P123" i="44"/>
  <c r="P124" i="44"/>
  <c r="P125" i="44"/>
  <c r="P126" i="44"/>
  <c r="P127" i="44"/>
  <c r="P128" i="44"/>
  <c r="P129" i="44"/>
  <c r="E174" i="44"/>
  <c r="D174" i="44"/>
  <c r="C174" i="44"/>
  <c r="E173" i="44"/>
  <c r="D173" i="44"/>
  <c r="C173" i="44"/>
  <c r="E172" i="44"/>
  <c r="D172" i="44"/>
  <c r="C172" i="44"/>
  <c r="E171" i="44"/>
  <c r="D171" i="44"/>
  <c r="C171" i="44"/>
  <c r="E168" i="44"/>
  <c r="D168" i="44"/>
  <c r="C168" i="44"/>
  <c r="E167" i="44"/>
  <c r="D167" i="44"/>
  <c r="C167" i="44"/>
  <c r="E166" i="44"/>
  <c r="D166" i="44"/>
  <c r="C166" i="44"/>
  <c r="E165" i="44"/>
  <c r="D165" i="44"/>
  <c r="C165" i="44"/>
  <c r="E162" i="44"/>
  <c r="D162" i="44"/>
  <c r="C162" i="44"/>
  <c r="E161" i="44"/>
  <c r="D161" i="44"/>
  <c r="C161" i="44"/>
  <c r="E160" i="44"/>
  <c r="D160" i="44"/>
  <c r="C160" i="44"/>
  <c r="E159" i="44"/>
  <c r="D159" i="44"/>
  <c r="C159" i="44"/>
  <c r="E154" i="44"/>
  <c r="D154" i="44"/>
  <c r="C154" i="44"/>
  <c r="E153" i="44"/>
  <c r="D153" i="44"/>
  <c r="C153" i="44"/>
  <c r="E152" i="44"/>
  <c r="D152" i="44"/>
  <c r="C152" i="44"/>
  <c r="E149" i="44"/>
  <c r="D149" i="44"/>
  <c r="C149" i="44"/>
  <c r="E148" i="44"/>
  <c r="D148" i="44"/>
  <c r="C148" i="44"/>
  <c r="E147" i="44"/>
  <c r="D147" i="44"/>
  <c r="C147" i="44"/>
  <c r="K11" i="44"/>
  <c r="B142" i="44"/>
  <c r="K3" i="44"/>
  <c r="B35" i="73"/>
  <c r="D3" i="73"/>
  <c r="AF35" i="73"/>
  <c r="Q35" i="73"/>
  <c r="AH34" i="73"/>
  <c r="AG34" i="73"/>
  <c r="AA34" i="73"/>
  <c r="Z34" i="73"/>
  <c r="S34" i="73"/>
  <c r="R34" i="73"/>
  <c r="AH33" i="73"/>
  <c r="AG33" i="73"/>
  <c r="AA33" i="73"/>
  <c r="Z33" i="73"/>
  <c r="L33" i="73"/>
  <c r="K33" i="73"/>
  <c r="D33" i="73"/>
  <c r="C33" i="73"/>
  <c r="AH32" i="73"/>
  <c r="AG32" i="73"/>
  <c r="AA32" i="73"/>
  <c r="Z32" i="73"/>
  <c r="S32" i="73"/>
  <c r="R32" i="73"/>
  <c r="L32" i="73"/>
  <c r="K32" i="73"/>
  <c r="D32" i="73"/>
  <c r="C32" i="73"/>
  <c r="AH31" i="73"/>
  <c r="AG31" i="73"/>
  <c r="D31" i="73"/>
  <c r="C31" i="73"/>
  <c r="AH30" i="73"/>
  <c r="AG30" i="73"/>
  <c r="AA30" i="73"/>
  <c r="Z30" i="73"/>
  <c r="S30" i="73"/>
  <c r="R30" i="73"/>
  <c r="L30" i="73"/>
  <c r="K30" i="73"/>
  <c r="D30" i="73"/>
  <c r="C30" i="73"/>
  <c r="AH29" i="73"/>
  <c r="AG29" i="73"/>
  <c r="AA29" i="73"/>
  <c r="Z29" i="73"/>
  <c r="L29" i="73"/>
  <c r="K29" i="73"/>
  <c r="D29" i="73"/>
  <c r="C29" i="73"/>
  <c r="AH28" i="73"/>
  <c r="AG28" i="73"/>
  <c r="AA28" i="73"/>
  <c r="Z28" i="73"/>
  <c r="S28" i="73"/>
  <c r="R28" i="73"/>
  <c r="L28" i="73"/>
  <c r="K28" i="73"/>
  <c r="D28" i="73"/>
  <c r="C28" i="73"/>
  <c r="AH27" i="73"/>
  <c r="AG27" i="73"/>
  <c r="AA27" i="73"/>
  <c r="Z27" i="73"/>
  <c r="S27" i="73"/>
  <c r="R27" i="73"/>
  <c r="L27" i="73"/>
  <c r="K27" i="73"/>
  <c r="D27" i="73"/>
  <c r="C27" i="73"/>
  <c r="AH26" i="73"/>
  <c r="AG26" i="73"/>
  <c r="AA26" i="73"/>
  <c r="Z26" i="73"/>
  <c r="S26" i="73"/>
  <c r="R26" i="73"/>
  <c r="L26" i="73"/>
  <c r="K26" i="73"/>
  <c r="D26" i="73"/>
  <c r="C26" i="73"/>
  <c r="AH25" i="73"/>
  <c r="AG25" i="73"/>
  <c r="AA25" i="73"/>
  <c r="Z25" i="73"/>
  <c r="S25" i="73"/>
  <c r="R25" i="73"/>
  <c r="L25" i="73"/>
  <c r="K25" i="73"/>
  <c r="D25" i="73"/>
  <c r="C25" i="73"/>
  <c r="AH24" i="73"/>
  <c r="AG24" i="73"/>
  <c r="AA24" i="73"/>
  <c r="Z24" i="73"/>
  <c r="S24" i="73"/>
  <c r="R24" i="73"/>
  <c r="L24" i="73"/>
  <c r="K24" i="73"/>
  <c r="D24" i="73"/>
  <c r="C24" i="73"/>
  <c r="AH23" i="73"/>
  <c r="AG23" i="73"/>
  <c r="AA23" i="73"/>
  <c r="Z23" i="73"/>
  <c r="L23" i="73"/>
  <c r="K23" i="73"/>
  <c r="D23" i="73"/>
  <c r="C23" i="73"/>
  <c r="AH22" i="73"/>
  <c r="AG22" i="73"/>
  <c r="AA22" i="73"/>
  <c r="Z22" i="73"/>
  <c r="L22" i="73"/>
  <c r="K22" i="73"/>
  <c r="D22" i="73"/>
  <c r="C22" i="73"/>
  <c r="AH21" i="73"/>
  <c r="AG21" i="73"/>
  <c r="AA21" i="73"/>
  <c r="Z21" i="73"/>
  <c r="S21" i="73"/>
  <c r="R21" i="73"/>
  <c r="L21" i="73"/>
  <c r="K21" i="73"/>
  <c r="D21" i="73"/>
  <c r="C21" i="73"/>
  <c r="AH20" i="73"/>
  <c r="AG20" i="73"/>
  <c r="AA20" i="73"/>
  <c r="Z20" i="73"/>
  <c r="S20" i="73"/>
  <c r="R20" i="73"/>
  <c r="L20" i="73"/>
  <c r="K20" i="73"/>
  <c r="D20" i="73"/>
  <c r="C20" i="73"/>
  <c r="AH19" i="73"/>
  <c r="AG19" i="73"/>
  <c r="S19" i="73"/>
  <c r="R19" i="73"/>
  <c r="L19" i="73"/>
  <c r="K19" i="73"/>
  <c r="D19" i="73"/>
  <c r="C19" i="73"/>
  <c r="AH18" i="73"/>
  <c r="AG18" i="73"/>
  <c r="AA18" i="73"/>
  <c r="Z18" i="73"/>
  <c r="S18" i="73"/>
  <c r="R18" i="73"/>
  <c r="L18" i="73"/>
  <c r="K18" i="73"/>
  <c r="D18" i="73"/>
  <c r="C18" i="73"/>
  <c r="AH17" i="73"/>
  <c r="AG17" i="73"/>
  <c r="AA17" i="73"/>
  <c r="Z17" i="73"/>
  <c r="S17" i="73"/>
  <c r="R17" i="73"/>
  <c r="L17" i="73"/>
  <c r="K17" i="73"/>
  <c r="D17" i="73"/>
  <c r="C17" i="73"/>
  <c r="AH16" i="73"/>
  <c r="AG16" i="73"/>
  <c r="AA16" i="73"/>
  <c r="Z16" i="73"/>
  <c r="S16" i="73"/>
  <c r="R16" i="73"/>
  <c r="L16" i="73"/>
  <c r="K16" i="73"/>
  <c r="D16" i="73"/>
  <c r="C16" i="73"/>
  <c r="AH15" i="73"/>
  <c r="AG15" i="73"/>
  <c r="AA15" i="73"/>
  <c r="Z15" i="73"/>
  <c r="S15" i="73"/>
  <c r="R15" i="73"/>
  <c r="L15" i="73"/>
  <c r="K15" i="73"/>
  <c r="D15" i="73"/>
  <c r="C15" i="73"/>
  <c r="AP14" i="73"/>
  <c r="AO14" i="73"/>
  <c r="AH14" i="73"/>
  <c r="AG14" i="73"/>
  <c r="AA14" i="73"/>
  <c r="Z14" i="73"/>
  <c r="S14" i="73"/>
  <c r="R14" i="73"/>
  <c r="L14" i="73"/>
  <c r="K14" i="73"/>
  <c r="D14" i="73"/>
  <c r="C14" i="73"/>
  <c r="AP13" i="73"/>
  <c r="AO13" i="73"/>
  <c r="AH13" i="73"/>
  <c r="AG13" i="73"/>
  <c r="AA13" i="73"/>
  <c r="Z13" i="73"/>
  <c r="S13" i="73"/>
  <c r="R13" i="73"/>
  <c r="L13" i="73"/>
  <c r="K13" i="73"/>
  <c r="D13" i="73"/>
  <c r="C13" i="73"/>
  <c r="AP12" i="73"/>
  <c r="AO12" i="73"/>
  <c r="AH12" i="73"/>
  <c r="AG12" i="73"/>
  <c r="AA12" i="73"/>
  <c r="Z12" i="73"/>
  <c r="S12" i="73"/>
  <c r="R12" i="73"/>
  <c r="L12" i="73"/>
  <c r="K12" i="73"/>
  <c r="D12" i="73"/>
  <c r="C12" i="73"/>
  <c r="AP11" i="73"/>
  <c r="AO11" i="73"/>
  <c r="AH11" i="73"/>
  <c r="AG11" i="73"/>
  <c r="AA11" i="73"/>
  <c r="Z11" i="73"/>
  <c r="L11" i="73"/>
  <c r="K11" i="73"/>
  <c r="D11" i="73"/>
  <c r="C11" i="73"/>
  <c r="AP10" i="73"/>
  <c r="AO10" i="73"/>
  <c r="AH10" i="73"/>
  <c r="AG10" i="73"/>
  <c r="AA10" i="73"/>
  <c r="Z10" i="73"/>
  <c r="S10" i="73"/>
  <c r="R10" i="73"/>
  <c r="L10" i="73"/>
  <c r="K10" i="73"/>
  <c r="AH3" i="73"/>
  <c r="S3" i="73"/>
  <c r="AE2" i="73"/>
  <c r="P2" i="73"/>
  <c r="A2" i="73"/>
  <c r="AE1" i="73"/>
  <c r="P1" i="73"/>
  <c r="A1" i="73"/>
  <c r="J4" i="50"/>
  <c r="A1" i="50"/>
  <c r="B142" i="50"/>
  <c r="B35" i="47"/>
  <c r="Q35" i="47"/>
  <c r="AF35" i="47"/>
  <c r="S20" i="47"/>
  <c r="R20" i="47"/>
  <c r="S19" i="47"/>
  <c r="R19" i="47"/>
  <c r="S18" i="47"/>
  <c r="R18" i="47"/>
  <c r="S17" i="47"/>
  <c r="R17" i="47"/>
  <c r="S16" i="47"/>
  <c r="R16" i="47"/>
  <c r="S15" i="47"/>
  <c r="R15" i="47"/>
  <c r="S14" i="47"/>
  <c r="R14" i="47"/>
  <c r="S13" i="47"/>
  <c r="R13" i="47"/>
  <c r="S12" i="47"/>
  <c r="R12" i="47"/>
  <c r="S11" i="47"/>
  <c r="R11" i="47"/>
  <c r="S10" i="47"/>
  <c r="R10" i="47"/>
  <c r="C26" i="47"/>
  <c r="D26" i="47"/>
  <c r="C27" i="47"/>
  <c r="D27" i="47"/>
  <c r="C28" i="47"/>
  <c r="D28" i="47"/>
  <c r="C29" i="47"/>
  <c r="D29" i="47"/>
  <c r="C30" i="47"/>
  <c r="D30" i="47"/>
  <c r="C31" i="47"/>
  <c r="D31" i="47"/>
  <c r="C32" i="47"/>
  <c r="D32" i="47"/>
  <c r="C33" i="47"/>
  <c r="D33" i="47"/>
  <c r="C34" i="47"/>
  <c r="D34" i="47"/>
  <c r="C25" i="47"/>
  <c r="D25" i="47"/>
  <c r="A4" i="50"/>
  <c r="A2" i="50"/>
  <c r="AE8" i="69"/>
  <c r="M110" i="69"/>
  <c r="M111" i="69"/>
  <c r="M112" i="69"/>
  <c r="M113" i="69"/>
  <c r="M114" i="69"/>
  <c r="M115" i="69"/>
  <c r="M116" i="69"/>
  <c r="M117" i="69"/>
  <c r="M118" i="69"/>
  <c r="M119" i="69"/>
  <c r="M120" i="69"/>
  <c r="M121" i="69"/>
  <c r="M122" i="69"/>
  <c r="M123" i="69"/>
  <c r="M124" i="69"/>
  <c r="M125" i="69"/>
  <c r="M126" i="69"/>
  <c r="M127" i="69"/>
  <c r="M128" i="69"/>
  <c r="M129" i="69"/>
  <c r="M130" i="69"/>
  <c r="M131" i="69"/>
  <c r="M132" i="69"/>
  <c r="M133" i="69"/>
  <c r="M134" i="69"/>
  <c r="M135" i="69"/>
  <c r="M136" i="69"/>
  <c r="M137" i="69"/>
  <c r="M138" i="69"/>
  <c r="M139" i="69"/>
  <c r="M140" i="69"/>
  <c r="I112" i="63"/>
  <c r="O79" i="68"/>
  <c r="I16" i="63"/>
  <c r="O15" i="68"/>
  <c r="I84" i="63"/>
  <c r="O61" i="68"/>
  <c r="I69" i="63"/>
  <c r="O80" i="68"/>
  <c r="I70" i="63"/>
  <c r="O109" i="68"/>
  <c r="I46" i="63"/>
  <c r="O35" i="68"/>
  <c r="I19" i="63"/>
  <c r="O38" i="68"/>
  <c r="I56" i="63"/>
  <c r="O51" i="68"/>
  <c r="I12" i="63"/>
  <c r="O14" i="68"/>
  <c r="I44" i="63"/>
  <c r="O41" i="68"/>
  <c r="I34" i="63"/>
  <c r="O78" i="68"/>
  <c r="I43" i="63"/>
  <c r="O46" i="68"/>
  <c r="I101" i="63"/>
  <c r="O106" i="68"/>
  <c r="I68" i="63"/>
  <c r="O65" i="68"/>
  <c r="I35" i="63"/>
  <c r="O25" i="68"/>
  <c r="I29" i="63"/>
  <c r="O64" i="68"/>
  <c r="I74" i="63"/>
  <c r="O89" i="68"/>
  <c r="I97" i="63"/>
  <c r="O68" i="68"/>
  <c r="I87" i="63"/>
  <c r="O99" i="68"/>
  <c r="I38" i="63"/>
  <c r="O20" i="68"/>
  <c r="I96" i="63"/>
  <c r="O90" i="68"/>
  <c r="I110" i="63"/>
  <c r="O67" i="68"/>
  <c r="I114" i="63"/>
  <c r="O86" i="68"/>
  <c r="I60" i="63"/>
  <c r="O50" i="68"/>
  <c r="I13" i="63"/>
  <c r="O17" i="68"/>
  <c r="I102" i="63"/>
  <c r="O77" i="68"/>
  <c r="I115" i="63"/>
  <c r="O66" i="68"/>
  <c r="I92" i="63"/>
  <c r="O83" i="68"/>
  <c r="I106" i="63"/>
  <c r="O104" i="68"/>
  <c r="I100" i="63"/>
  <c r="O31" i="68"/>
  <c r="I24" i="63"/>
  <c r="O49" i="68"/>
  <c r="I51" i="63"/>
  <c r="O63" i="68"/>
  <c r="I37" i="63"/>
  <c r="O16" i="68"/>
  <c r="I30" i="63"/>
  <c r="O52" i="68"/>
  <c r="I39" i="63"/>
  <c r="O22" i="68"/>
  <c r="I77" i="63"/>
  <c r="O73" i="68"/>
  <c r="I95" i="63"/>
  <c r="O85" i="68"/>
  <c r="I26" i="63"/>
  <c r="O57" i="68"/>
  <c r="I42" i="63"/>
  <c r="O74" i="68"/>
  <c r="I62" i="63"/>
  <c r="O75" i="68"/>
  <c r="I105" i="63"/>
  <c r="O91" i="68"/>
  <c r="I20" i="63"/>
  <c r="O24" i="68"/>
  <c r="I57" i="63"/>
  <c r="O102" i="68"/>
  <c r="I48" i="63"/>
  <c r="O42" i="68"/>
  <c r="I61" i="63"/>
  <c r="O56" i="68"/>
  <c r="I65" i="63"/>
  <c r="O92" i="68"/>
  <c r="I113" i="63"/>
  <c r="O88" i="68"/>
  <c r="I94" i="63"/>
  <c r="O94" i="68"/>
  <c r="I80" i="63"/>
  <c r="O87" i="68"/>
  <c r="I59" i="63"/>
  <c r="O47" i="68"/>
  <c r="I107" i="63"/>
  <c r="O84" i="68"/>
  <c r="I86" i="63"/>
  <c r="O44" i="68"/>
  <c r="I33" i="63"/>
  <c r="O18" i="68"/>
  <c r="I22" i="63"/>
  <c r="O37" i="68"/>
  <c r="I23" i="63"/>
  <c r="O12" i="68"/>
  <c r="I27" i="63"/>
  <c r="O54" i="68"/>
  <c r="I75" i="63"/>
  <c r="O48" i="68"/>
  <c r="I41" i="63"/>
  <c r="O27" i="68"/>
  <c r="I71" i="63"/>
  <c r="O62" i="68"/>
  <c r="I78" i="63"/>
  <c r="O103" i="68"/>
  <c r="I79" i="63"/>
  <c r="O96" i="68"/>
  <c r="I53" i="63"/>
  <c r="O108" i="68"/>
  <c r="I63" i="63"/>
  <c r="O93" i="68"/>
  <c r="I18" i="63"/>
  <c r="O21" i="68"/>
  <c r="I49" i="63"/>
  <c r="O36" i="68"/>
  <c r="I17" i="63"/>
  <c r="O29" i="68"/>
  <c r="I73" i="63"/>
  <c r="O76" i="68"/>
  <c r="I66" i="63"/>
  <c r="O58" i="68"/>
  <c r="I55" i="63"/>
  <c r="O40" i="68"/>
  <c r="I85" i="63"/>
  <c r="O13" i="68"/>
  <c r="I52" i="63"/>
  <c r="O32" i="68"/>
  <c r="I25" i="63"/>
  <c r="O19" i="68"/>
  <c r="I58" i="63"/>
  <c r="O95" i="68"/>
  <c r="I88" i="63"/>
  <c r="O55" i="68"/>
  <c r="I36" i="63"/>
  <c r="O43" i="68"/>
  <c r="I31" i="63"/>
  <c r="O45" i="68"/>
  <c r="I14" i="63"/>
  <c r="O26" i="68"/>
  <c r="I54" i="63"/>
  <c r="O28" i="68"/>
  <c r="I45" i="63"/>
  <c r="O53" i="68"/>
  <c r="I28" i="63"/>
  <c r="O23" i="68"/>
  <c r="I15" i="63"/>
  <c r="O30" i="68"/>
  <c r="I91" i="63"/>
  <c r="O107" i="68"/>
  <c r="I108" i="63"/>
  <c r="O105" i="68"/>
  <c r="I47" i="63"/>
  <c r="O34" i="68"/>
  <c r="I67" i="63"/>
  <c r="O39" i="68"/>
  <c r="I98" i="63"/>
  <c r="O72" i="68"/>
  <c r="I83" i="63"/>
  <c r="O82" i="68"/>
  <c r="I89" i="63"/>
  <c r="O100" i="68"/>
  <c r="I103" i="63"/>
  <c r="O98" i="68"/>
  <c r="I50" i="63"/>
  <c r="O101" i="68"/>
  <c r="I32" i="63"/>
  <c r="O33" i="68"/>
  <c r="I104" i="63"/>
  <c r="O97" i="68"/>
  <c r="I76" i="63"/>
  <c r="O71" i="68"/>
  <c r="I90" i="63"/>
  <c r="O69" i="68"/>
  <c r="I64" i="63"/>
  <c r="O60" i="68"/>
  <c r="I40" i="63"/>
  <c r="O59" i="68"/>
  <c r="I111" i="63"/>
  <c r="O81" i="68"/>
  <c r="M35" i="69"/>
  <c r="M70" i="69"/>
  <c r="M17" i="69"/>
  <c r="M46" i="69"/>
  <c r="M14" i="69"/>
  <c r="M18" i="69"/>
  <c r="M56" i="69"/>
  <c r="M41" i="69"/>
  <c r="M81" i="69"/>
  <c r="M20" i="69"/>
  <c r="M22" i="69"/>
  <c r="M42" i="69"/>
  <c r="M68" i="69"/>
  <c r="M44" i="69"/>
  <c r="M101" i="69"/>
  <c r="M24" i="69"/>
  <c r="M23" i="69"/>
  <c r="M34" i="69"/>
  <c r="M95" i="69"/>
  <c r="M19" i="69"/>
  <c r="M12" i="69"/>
  <c r="M13" i="69"/>
  <c r="M16" i="69"/>
  <c r="M28" i="69"/>
  <c r="M63" i="69"/>
  <c r="M15" i="69"/>
  <c r="M25" i="69"/>
  <c r="M21" i="69"/>
  <c r="M30" i="69"/>
  <c r="M29" i="69"/>
  <c r="M26" i="69"/>
  <c r="M40" i="69"/>
  <c r="M65" i="69"/>
  <c r="M43" i="69"/>
  <c r="M31" i="69"/>
  <c r="M33" i="69"/>
  <c r="M32" i="69"/>
  <c r="M55" i="69"/>
  <c r="M61" i="69"/>
  <c r="M27" i="69"/>
  <c r="M45" i="69"/>
  <c r="M79" i="69"/>
  <c r="M92" i="69"/>
  <c r="AF3" i="70"/>
  <c r="K3" i="69"/>
  <c r="K3" i="68"/>
  <c r="R3" i="65"/>
  <c r="AF3" i="64"/>
  <c r="K3" i="63"/>
  <c r="K3" i="62"/>
  <c r="R3" i="58"/>
  <c r="AF3" i="59"/>
  <c r="K3" i="57"/>
  <c r="K3" i="56"/>
  <c r="D28" i="72"/>
  <c r="AC29" i="72"/>
  <c r="AC28" i="72"/>
  <c r="D29" i="72"/>
  <c r="AC27" i="72"/>
  <c r="D23" i="72"/>
  <c r="AC26" i="72"/>
  <c r="D22" i="72"/>
  <c r="AC25" i="72"/>
  <c r="D25" i="72"/>
  <c r="AC24" i="72"/>
  <c r="D26" i="72"/>
  <c r="AC23" i="72"/>
  <c r="D24" i="72"/>
  <c r="AC22" i="72"/>
  <c r="D27" i="72"/>
  <c r="AC21" i="72"/>
  <c r="D21" i="72"/>
  <c r="AC20" i="72"/>
  <c r="D19" i="72"/>
  <c r="AC19" i="72"/>
  <c r="D17" i="72"/>
  <c r="AC18" i="72"/>
  <c r="D18" i="72"/>
  <c r="AC17" i="72"/>
  <c r="D20" i="72"/>
  <c r="AC16" i="72"/>
  <c r="D16" i="72"/>
  <c r="AC15" i="72"/>
  <c r="D14" i="72"/>
  <c r="AC14" i="72"/>
  <c r="D15" i="72"/>
  <c r="AC13" i="72"/>
  <c r="D13" i="72"/>
  <c r="AC12" i="72"/>
  <c r="AA12" i="72"/>
  <c r="D12" i="72"/>
  <c r="AA4" i="72"/>
  <c r="B2" i="72"/>
  <c r="B1" i="72"/>
  <c r="AF3" i="48"/>
  <c r="J3" i="50"/>
  <c r="B4" i="70"/>
  <c r="F3" i="70"/>
  <c r="AE140" i="70"/>
  <c r="AD140" i="70"/>
  <c r="Z140" i="70"/>
  <c r="Y140" i="70"/>
  <c r="U140" i="70"/>
  <c r="T140" i="70"/>
  <c r="I105" i="69"/>
  <c r="I79" i="69"/>
  <c r="I12" i="69"/>
  <c r="J105" i="69"/>
  <c r="P140" i="70"/>
  <c r="O140" i="70"/>
  <c r="K140" i="70"/>
  <c r="J140" i="70"/>
  <c r="F140" i="70"/>
  <c r="E140" i="70"/>
  <c r="AD139" i="70"/>
  <c r="Y139" i="70"/>
  <c r="T139" i="70"/>
  <c r="O139" i="70"/>
  <c r="J139" i="70"/>
  <c r="E139" i="70"/>
  <c r="AE138" i="70"/>
  <c r="Z138" i="70"/>
  <c r="U138" i="70"/>
  <c r="M105" i="69"/>
  <c r="P138" i="70"/>
  <c r="K138" i="70"/>
  <c r="F138" i="70"/>
  <c r="AE134" i="70"/>
  <c r="AD134" i="70"/>
  <c r="Z134" i="70"/>
  <c r="Y134" i="70"/>
  <c r="I57" i="69"/>
  <c r="J57" i="69"/>
  <c r="U134" i="70"/>
  <c r="T134" i="70"/>
  <c r="I58" i="69"/>
  <c r="J58" i="69"/>
  <c r="P134" i="70"/>
  <c r="O134" i="70"/>
  <c r="I85" i="69"/>
  <c r="J85" i="69"/>
  <c r="K134" i="70"/>
  <c r="J134" i="70"/>
  <c r="I66" i="69"/>
  <c r="J66" i="69"/>
  <c r="F134" i="70"/>
  <c r="E134" i="70"/>
  <c r="AD133" i="70"/>
  <c r="Y133" i="70"/>
  <c r="T133" i="70"/>
  <c r="O133" i="70"/>
  <c r="J133" i="70"/>
  <c r="E133" i="70"/>
  <c r="AE132" i="70"/>
  <c r="Z132" i="70"/>
  <c r="M57" i="69"/>
  <c r="U132" i="70"/>
  <c r="M58" i="69"/>
  <c r="P132" i="70"/>
  <c r="M85" i="69"/>
  <c r="K132" i="70"/>
  <c r="M66" i="69"/>
  <c r="F132" i="70"/>
  <c r="I100" i="69"/>
  <c r="J100" i="69"/>
  <c r="AE128" i="70"/>
  <c r="AD128" i="70"/>
  <c r="I27" i="69"/>
  <c r="J27" i="69"/>
  <c r="Z128" i="70"/>
  <c r="Y128" i="70"/>
  <c r="I71" i="69"/>
  <c r="J71" i="69"/>
  <c r="U128" i="70"/>
  <c r="T128" i="70"/>
  <c r="I98" i="69"/>
  <c r="J98" i="69"/>
  <c r="P128" i="70"/>
  <c r="O128" i="70"/>
  <c r="I90" i="69"/>
  <c r="J90" i="69"/>
  <c r="K128" i="70"/>
  <c r="J128" i="70"/>
  <c r="I86" i="69"/>
  <c r="J86" i="69"/>
  <c r="F128" i="70"/>
  <c r="E128" i="70"/>
  <c r="AD127" i="70"/>
  <c r="Y127" i="70"/>
  <c r="T127" i="70"/>
  <c r="O127" i="70"/>
  <c r="J127" i="70"/>
  <c r="E127" i="70"/>
  <c r="M100" i="69"/>
  <c r="AE126" i="70"/>
  <c r="Z126" i="70"/>
  <c r="M71" i="69"/>
  <c r="U126" i="70"/>
  <c r="M98" i="69"/>
  <c r="P126" i="70"/>
  <c r="M90" i="69"/>
  <c r="K126" i="70"/>
  <c r="M86" i="69"/>
  <c r="F126" i="70"/>
  <c r="I89" i="69"/>
  <c r="J89" i="69"/>
  <c r="AE122" i="70"/>
  <c r="AD122" i="70"/>
  <c r="I39" i="69"/>
  <c r="J39" i="69"/>
  <c r="Z122" i="70"/>
  <c r="Y122" i="70"/>
  <c r="U122" i="70"/>
  <c r="T122" i="70"/>
  <c r="I35" i="69"/>
  <c r="J35" i="69"/>
  <c r="P122" i="70"/>
  <c r="O122" i="70"/>
  <c r="I104" i="69"/>
  <c r="J104" i="69"/>
  <c r="K122" i="70"/>
  <c r="J122" i="70"/>
  <c r="I92" i="69"/>
  <c r="J92" i="69"/>
  <c r="F122" i="70"/>
  <c r="E122" i="70"/>
  <c r="AD121" i="70"/>
  <c r="Y121" i="70"/>
  <c r="T121" i="70"/>
  <c r="O121" i="70"/>
  <c r="J121" i="70"/>
  <c r="E121" i="70"/>
  <c r="M89" i="69"/>
  <c r="AE120" i="70"/>
  <c r="M39" i="69"/>
  <c r="Z120" i="70"/>
  <c r="U120" i="70"/>
  <c r="P120" i="70"/>
  <c r="M104" i="69"/>
  <c r="K120" i="70"/>
  <c r="F120" i="70"/>
  <c r="I15" i="69"/>
  <c r="J15" i="69"/>
  <c r="AE116" i="70"/>
  <c r="AD116" i="70"/>
  <c r="I25" i="69"/>
  <c r="J25" i="69"/>
  <c r="Z116" i="70"/>
  <c r="Y116" i="70"/>
  <c r="I46" i="69"/>
  <c r="J46" i="69"/>
  <c r="U116" i="70"/>
  <c r="T116" i="70"/>
  <c r="I38" i="69"/>
  <c r="J38" i="69"/>
  <c r="P116" i="70"/>
  <c r="O116" i="70"/>
  <c r="I14" i="69"/>
  <c r="J14" i="69"/>
  <c r="K116" i="70"/>
  <c r="J116" i="70"/>
  <c r="I41" i="69"/>
  <c r="J41" i="69"/>
  <c r="F116" i="70"/>
  <c r="E116" i="70"/>
  <c r="AD115" i="70"/>
  <c r="Y115" i="70"/>
  <c r="T115" i="70"/>
  <c r="O115" i="70"/>
  <c r="J115" i="70"/>
  <c r="E115" i="70"/>
  <c r="AE114" i="70"/>
  <c r="Z114" i="70"/>
  <c r="U114" i="70"/>
  <c r="M38" i="69"/>
  <c r="P114" i="70"/>
  <c r="K114" i="70"/>
  <c r="F114" i="70"/>
  <c r="AE110" i="70"/>
  <c r="AD110" i="70"/>
  <c r="I43" i="69"/>
  <c r="J43" i="69"/>
  <c r="Z110" i="70"/>
  <c r="Y110" i="70"/>
  <c r="I69" i="69"/>
  <c r="J69" i="69"/>
  <c r="U110" i="70"/>
  <c r="T110" i="70"/>
  <c r="I72" i="69"/>
  <c r="J72" i="69"/>
  <c r="P110" i="70"/>
  <c r="O110" i="70"/>
  <c r="K110" i="70"/>
  <c r="J110" i="70"/>
  <c r="F110" i="70"/>
  <c r="E110" i="70"/>
  <c r="AD109" i="70"/>
  <c r="Y109" i="70"/>
  <c r="T109" i="70"/>
  <c r="O109" i="70"/>
  <c r="J109" i="70"/>
  <c r="E109" i="70"/>
  <c r="AE108" i="70"/>
  <c r="Z108" i="70"/>
  <c r="M69" i="69"/>
  <c r="U108" i="70"/>
  <c r="M72" i="69"/>
  <c r="P108" i="70"/>
  <c r="K108" i="70"/>
  <c r="F108" i="70"/>
  <c r="I23" i="69"/>
  <c r="J23" i="69"/>
  <c r="AE104" i="70"/>
  <c r="AD104" i="70"/>
  <c r="Z104" i="70"/>
  <c r="Y104" i="70"/>
  <c r="I37" i="69"/>
  <c r="J37" i="69"/>
  <c r="U104" i="70"/>
  <c r="T104" i="70"/>
  <c r="I63" i="69"/>
  <c r="J63" i="69"/>
  <c r="P104" i="70"/>
  <c r="O104" i="70"/>
  <c r="I48" i="69"/>
  <c r="J48" i="69"/>
  <c r="K104" i="70"/>
  <c r="J104" i="70"/>
  <c r="I53" i="69"/>
  <c r="J53" i="69"/>
  <c r="F104" i="70"/>
  <c r="E104" i="70"/>
  <c r="AD103" i="70"/>
  <c r="Y103" i="70"/>
  <c r="T103" i="70"/>
  <c r="O103" i="70"/>
  <c r="J103" i="70"/>
  <c r="E103" i="70"/>
  <c r="AE102" i="70"/>
  <c r="Z102" i="70"/>
  <c r="M37" i="69"/>
  <c r="U102" i="70"/>
  <c r="P102" i="70"/>
  <c r="M48" i="69"/>
  <c r="K102" i="70"/>
  <c r="M53" i="69"/>
  <c r="F102" i="70"/>
  <c r="I65" i="69"/>
  <c r="J65" i="69"/>
  <c r="AE98" i="70"/>
  <c r="AD98" i="70"/>
  <c r="I17" i="69"/>
  <c r="J17" i="69"/>
  <c r="Z98" i="70"/>
  <c r="Y98" i="70"/>
  <c r="I36" i="69"/>
  <c r="J36" i="69"/>
  <c r="U98" i="70"/>
  <c r="T98" i="70"/>
  <c r="I18" i="69"/>
  <c r="J18" i="69"/>
  <c r="P98" i="70"/>
  <c r="O98" i="70"/>
  <c r="I74" i="69"/>
  <c r="J74" i="69"/>
  <c r="K98" i="70"/>
  <c r="J98" i="70"/>
  <c r="I77" i="69"/>
  <c r="J77" i="69"/>
  <c r="F98" i="70"/>
  <c r="E98" i="70"/>
  <c r="AD97" i="70"/>
  <c r="Y97" i="70"/>
  <c r="T97" i="70"/>
  <c r="O97" i="70"/>
  <c r="J97" i="70"/>
  <c r="E97" i="70"/>
  <c r="AE96" i="70"/>
  <c r="Z96" i="70"/>
  <c r="M36" i="69"/>
  <c r="U96" i="70"/>
  <c r="P96" i="70"/>
  <c r="M74" i="69"/>
  <c r="K96" i="70"/>
  <c r="M77" i="69"/>
  <c r="F96" i="70"/>
  <c r="I83" i="69"/>
  <c r="J83" i="69"/>
  <c r="AE92" i="70"/>
  <c r="AD92" i="70"/>
  <c r="I82" i="69"/>
  <c r="J82" i="69"/>
  <c r="Z92" i="70"/>
  <c r="Y92" i="70"/>
  <c r="I59" i="69"/>
  <c r="J59" i="69"/>
  <c r="U92" i="70"/>
  <c r="T92" i="70"/>
  <c r="P92" i="70"/>
  <c r="O92" i="70"/>
  <c r="I33" i="69"/>
  <c r="J33" i="69"/>
  <c r="K92" i="70"/>
  <c r="J92" i="70"/>
  <c r="F92" i="70"/>
  <c r="E92" i="70"/>
  <c r="AD91" i="70"/>
  <c r="Y91" i="70"/>
  <c r="T91" i="70"/>
  <c r="O91" i="70"/>
  <c r="J91" i="70"/>
  <c r="E91" i="70"/>
  <c r="M83" i="69"/>
  <c r="AE90" i="70"/>
  <c r="M82" i="69"/>
  <c r="Z90" i="70"/>
  <c r="M59" i="69"/>
  <c r="U90" i="70"/>
  <c r="P90" i="70"/>
  <c r="K90" i="70"/>
  <c r="F90" i="70"/>
  <c r="I54" i="69"/>
  <c r="J54" i="69"/>
  <c r="AE86" i="70"/>
  <c r="AD86" i="70"/>
  <c r="I26" i="69"/>
  <c r="J26" i="69"/>
  <c r="Z86" i="70"/>
  <c r="Y86" i="70"/>
  <c r="I19" i="69"/>
  <c r="J19" i="69"/>
  <c r="U86" i="70"/>
  <c r="T86" i="70"/>
  <c r="I22" i="69"/>
  <c r="J22" i="69"/>
  <c r="P86" i="70"/>
  <c r="O86" i="70"/>
  <c r="I28" i="69"/>
  <c r="J28" i="69"/>
  <c r="K86" i="70"/>
  <c r="J86" i="70"/>
  <c r="I64" i="69"/>
  <c r="J64" i="69"/>
  <c r="F86" i="70"/>
  <c r="E86" i="70"/>
  <c r="AD85" i="70"/>
  <c r="Y85" i="70"/>
  <c r="T85" i="70"/>
  <c r="O85" i="70"/>
  <c r="J85" i="70"/>
  <c r="E85" i="70"/>
  <c r="M54" i="69"/>
  <c r="AE84" i="70"/>
  <c r="Z84" i="70"/>
  <c r="U84" i="70"/>
  <c r="P84" i="70"/>
  <c r="K84" i="70"/>
  <c r="M64" i="69"/>
  <c r="F84" i="70"/>
  <c r="I103" i="69"/>
  <c r="J103" i="69"/>
  <c r="AE80" i="70"/>
  <c r="AD80" i="70"/>
  <c r="I50" i="69"/>
  <c r="J50" i="69"/>
  <c r="Z80" i="70"/>
  <c r="Y80" i="70"/>
  <c r="U80" i="70"/>
  <c r="T80" i="70"/>
  <c r="I84" i="69"/>
  <c r="J84" i="69"/>
  <c r="P80" i="70"/>
  <c r="O80" i="70"/>
  <c r="I94" i="69"/>
  <c r="J94" i="69"/>
  <c r="K80" i="70"/>
  <c r="J80" i="70"/>
  <c r="I107" i="69"/>
  <c r="J107" i="69"/>
  <c r="F80" i="70"/>
  <c r="E80" i="70"/>
  <c r="AD79" i="70"/>
  <c r="Y79" i="70"/>
  <c r="T79" i="70"/>
  <c r="O79" i="70"/>
  <c r="J79" i="70"/>
  <c r="E79" i="70"/>
  <c r="M103" i="69"/>
  <c r="AE78" i="70"/>
  <c r="M50" i="69"/>
  <c r="Z78" i="70"/>
  <c r="U78" i="70"/>
  <c r="M84" i="69"/>
  <c r="P78" i="70"/>
  <c r="M94" i="69"/>
  <c r="K78" i="70"/>
  <c r="M107" i="69"/>
  <c r="F78" i="70"/>
  <c r="I75" i="69"/>
  <c r="J75" i="69"/>
  <c r="AE74" i="70"/>
  <c r="AD74" i="70"/>
  <c r="I52" i="69"/>
  <c r="J52" i="69"/>
  <c r="Z74" i="70"/>
  <c r="Y74" i="70"/>
  <c r="I47" i="69"/>
  <c r="J47" i="69"/>
  <c r="U74" i="70"/>
  <c r="T74" i="70"/>
  <c r="I73" i="69"/>
  <c r="J73" i="69"/>
  <c r="P74" i="70"/>
  <c r="O74" i="70"/>
  <c r="I21" i="69"/>
  <c r="J21" i="69"/>
  <c r="K74" i="70"/>
  <c r="J74" i="70"/>
  <c r="I101" i="69"/>
  <c r="J101" i="69"/>
  <c r="F74" i="70"/>
  <c r="E74" i="70"/>
  <c r="AD73" i="70"/>
  <c r="Y73" i="70"/>
  <c r="T73" i="70"/>
  <c r="O73" i="70"/>
  <c r="J73" i="70"/>
  <c r="E73" i="70"/>
  <c r="M75" i="69"/>
  <c r="AE72" i="70"/>
  <c r="M52" i="69"/>
  <c r="Z72" i="70"/>
  <c r="M47" i="69"/>
  <c r="U72" i="70"/>
  <c r="M73" i="69"/>
  <c r="P72" i="70"/>
  <c r="K72" i="70"/>
  <c r="F72" i="70"/>
  <c r="I62" i="69"/>
  <c r="J62" i="69"/>
  <c r="AE68" i="70"/>
  <c r="AD68" i="70"/>
  <c r="I61" i="69"/>
  <c r="J61" i="69"/>
  <c r="Z68" i="70"/>
  <c r="Y68" i="70"/>
  <c r="I40" i="69"/>
  <c r="J40" i="69"/>
  <c r="U68" i="70"/>
  <c r="T68" i="70"/>
  <c r="I95" i="69"/>
  <c r="J95" i="69"/>
  <c r="P68" i="70"/>
  <c r="O68" i="70"/>
  <c r="I68" i="69"/>
  <c r="J68" i="69"/>
  <c r="K68" i="70"/>
  <c r="J68" i="70"/>
  <c r="I32" i="69"/>
  <c r="J32" i="69"/>
  <c r="F68" i="70"/>
  <c r="E68" i="70"/>
  <c r="AD67" i="70"/>
  <c r="Y67" i="70"/>
  <c r="T67" i="70"/>
  <c r="O67" i="70"/>
  <c r="J67" i="70"/>
  <c r="E67" i="70"/>
  <c r="M62" i="69"/>
  <c r="AE66" i="70"/>
  <c r="Z66" i="70"/>
  <c r="U66" i="70"/>
  <c r="P66" i="70"/>
  <c r="K66" i="70"/>
  <c r="F66" i="70"/>
  <c r="I42" i="69"/>
  <c r="J42" i="69"/>
  <c r="Z62" i="70"/>
  <c r="Y62" i="70"/>
  <c r="U62" i="70"/>
  <c r="T62" i="70"/>
  <c r="I30" i="69"/>
  <c r="J30" i="69"/>
  <c r="P62" i="70"/>
  <c r="O62" i="70"/>
  <c r="I55" i="69"/>
  <c r="J55" i="69"/>
  <c r="K62" i="70"/>
  <c r="J62" i="70"/>
  <c r="F62" i="70"/>
  <c r="E62" i="70"/>
  <c r="Y61" i="70"/>
  <c r="T61" i="70"/>
  <c r="O61" i="70"/>
  <c r="J61" i="70"/>
  <c r="E61" i="70"/>
  <c r="Z60" i="70"/>
  <c r="U60" i="70"/>
  <c r="P60" i="70"/>
  <c r="K60" i="70"/>
  <c r="F60" i="70"/>
  <c r="I24" i="69"/>
  <c r="J24" i="69"/>
  <c r="AE56" i="70"/>
  <c r="AD56" i="70"/>
  <c r="I81" i="69"/>
  <c r="J81" i="69"/>
  <c r="Z56" i="70"/>
  <c r="Y56" i="70"/>
  <c r="I102" i="69"/>
  <c r="J102" i="69"/>
  <c r="U56" i="70"/>
  <c r="T56" i="70"/>
  <c r="P56" i="70"/>
  <c r="O56" i="70"/>
  <c r="I91" i="69"/>
  <c r="J91" i="69"/>
  <c r="K56" i="70"/>
  <c r="J56" i="70"/>
  <c r="F56" i="70"/>
  <c r="E56" i="70"/>
  <c r="AD55" i="70"/>
  <c r="Y55" i="70"/>
  <c r="T55" i="70"/>
  <c r="O55" i="70"/>
  <c r="J55" i="70"/>
  <c r="E55" i="70"/>
  <c r="AE54" i="70"/>
  <c r="Z54" i="70"/>
  <c r="M102" i="69"/>
  <c r="U54" i="70"/>
  <c r="P54" i="70"/>
  <c r="M91" i="69"/>
  <c r="K54" i="70"/>
  <c r="F54" i="70"/>
  <c r="I109" i="69"/>
  <c r="J109" i="69"/>
  <c r="AE50" i="70"/>
  <c r="AD50" i="70"/>
  <c r="I93" i="69"/>
  <c r="J93" i="69"/>
  <c r="Z50" i="70"/>
  <c r="Y50" i="70"/>
  <c r="I13" i="69"/>
  <c r="J13" i="69"/>
  <c r="U50" i="70"/>
  <c r="T50" i="70"/>
  <c r="I51" i="69"/>
  <c r="J51" i="69"/>
  <c r="P50" i="70"/>
  <c r="O50" i="70"/>
  <c r="I108" i="69"/>
  <c r="J108" i="69"/>
  <c r="K50" i="70"/>
  <c r="J50" i="70"/>
  <c r="I99" i="69"/>
  <c r="J99" i="69"/>
  <c r="F50" i="70"/>
  <c r="E50" i="70"/>
  <c r="AD49" i="70"/>
  <c r="Y49" i="70"/>
  <c r="T49" i="70"/>
  <c r="O49" i="70"/>
  <c r="J49" i="70"/>
  <c r="E49" i="70"/>
  <c r="M109" i="69"/>
  <c r="AE48" i="70"/>
  <c r="M93" i="69"/>
  <c r="Z48" i="70"/>
  <c r="U48" i="70"/>
  <c r="M51" i="69"/>
  <c r="P48" i="70"/>
  <c r="M108" i="69"/>
  <c r="K48" i="70"/>
  <c r="M99" i="69"/>
  <c r="F48" i="70"/>
  <c r="I96" i="69"/>
  <c r="J96" i="69"/>
  <c r="AE44" i="70"/>
  <c r="AD44" i="70"/>
  <c r="I31" i="69"/>
  <c r="J31" i="69"/>
  <c r="Z44" i="70"/>
  <c r="Y44" i="70"/>
  <c r="U44" i="70"/>
  <c r="T44" i="70"/>
  <c r="I88" i="69"/>
  <c r="J88" i="69"/>
  <c r="P44" i="70"/>
  <c r="O44" i="70"/>
  <c r="K44" i="70"/>
  <c r="J44" i="70"/>
  <c r="I87" i="69"/>
  <c r="J87" i="69"/>
  <c r="F44" i="70"/>
  <c r="E44" i="70"/>
  <c r="AD43" i="70"/>
  <c r="Y43" i="70"/>
  <c r="T43" i="70"/>
  <c r="O43" i="70"/>
  <c r="J43" i="70"/>
  <c r="E43" i="70"/>
  <c r="M96" i="69"/>
  <c r="AE42" i="70"/>
  <c r="Z42" i="70"/>
  <c r="U42" i="70"/>
  <c r="M88" i="69"/>
  <c r="P42" i="70"/>
  <c r="K42" i="70"/>
  <c r="M87" i="69"/>
  <c r="F42" i="70"/>
  <c r="I80" i="69"/>
  <c r="J80" i="69"/>
  <c r="AE38" i="70"/>
  <c r="AD38" i="70"/>
  <c r="Z38" i="70"/>
  <c r="Y38" i="70"/>
  <c r="U38" i="70"/>
  <c r="T38" i="70"/>
  <c r="I56" i="69"/>
  <c r="J56" i="69"/>
  <c r="P38" i="70"/>
  <c r="O38" i="70"/>
  <c r="I29" i="69"/>
  <c r="J29" i="69"/>
  <c r="K38" i="70"/>
  <c r="J38" i="70"/>
  <c r="I60" i="69"/>
  <c r="J60" i="69"/>
  <c r="F38" i="70"/>
  <c r="E38" i="70"/>
  <c r="AD37" i="70"/>
  <c r="Y37" i="70"/>
  <c r="T37" i="70"/>
  <c r="O37" i="70"/>
  <c r="J37" i="70"/>
  <c r="E37" i="70"/>
  <c r="M80" i="69"/>
  <c r="AE36" i="70"/>
  <c r="Z36" i="70"/>
  <c r="U36" i="70"/>
  <c r="P36" i="70"/>
  <c r="K36" i="70"/>
  <c r="M60" i="69"/>
  <c r="F36" i="70"/>
  <c r="I97" i="69"/>
  <c r="J97" i="69"/>
  <c r="Z32" i="70"/>
  <c r="Y32" i="70"/>
  <c r="I45" i="69"/>
  <c r="J45" i="69"/>
  <c r="U32" i="70"/>
  <c r="T32" i="70"/>
  <c r="P32" i="70"/>
  <c r="O32" i="70"/>
  <c r="K32" i="70"/>
  <c r="J32" i="70"/>
  <c r="I70" i="69"/>
  <c r="J70" i="69"/>
  <c r="F32" i="70"/>
  <c r="E32" i="70"/>
  <c r="Y31" i="70"/>
  <c r="T31" i="70"/>
  <c r="O31" i="70"/>
  <c r="J31" i="70"/>
  <c r="E31" i="70"/>
  <c r="M97" i="69"/>
  <c r="Z30" i="70"/>
  <c r="U30" i="70"/>
  <c r="P30" i="70"/>
  <c r="K30" i="70"/>
  <c r="F30" i="70"/>
  <c r="I44" i="69"/>
  <c r="J44" i="69"/>
  <c r="Z26" i="70"/>
  <c r="Y26" i="70"/>
  <c r="J12" i="69"/>
  <c r="U26" i="70"/>
  <c r="T26" i="70"/>
  <c r="I49" i="69"/>
  <c r="J49" i="69"/>
  <c r="P26" i="70"/>
  <c r="O26" i="70"/>
  <c r="K26" i="70"/>
  <c r="J26" i="70"/>
  <c r="F26" i="70"/>
  <c r="E26" i="70"/>
  <c r="Y25" i="70"/>
  <c r="T25" i="70"/>
  <c r="O25" i="70"/>
  <c r="J25" i="70"/>
  <c r="E25" i="70"/>
  <c r="Z24" i="70"/>
  <c r="U24" i="70"/>
  <c r="M49" i="69"/>
  <c r="P24" i="70"/>
  <c r="K24" i="70"/>
  <c r="F24" i="70"/>
  <c r="I20" i="69"/>
  <c r="J20" i="69"/>
  <c r="AE20" i="70"/>
  <c r="AD20" i="70"/>
  <c r="I34" i="69"/>
  <c r="J34" i="69"/>
  <c r="Z20" i="70"/>
  <c r="Y20" i="70"/>
  <c r="I78" i="69"/>
  <c r="J78" i="69"/>
  <c r="U20" i="70"/>
  <c r="T20" i="70"/>
  <c r="I76" i="69"/>
  <c r="J76" i="69"/>
  <c r="P20" i="70"/>
  <c r="O20" i="70"/>
  <c r="I67" i="69"/>
  <c r="J67" i="69"/>
  <c r="K20" i="70"/>
  <c r="J20" i="70"/>
  <c r="I16" i="69"/>
  <c r="J16" i="69"/>
  <c r="F20" i="70"/>
  <c r="E20" i="70"/>
  <c r="AD19" i="70"/>
  <c r="Y19" i="70"/>
  <c r="T19" i="70"/>
  <c r="O19" i="70"/>
  <c r="J19" i="70"/>
  <c r="E19" i="70"/>
  <c r="AE18" i="70"/>
  <c r="Z18" i="70"/>
  <c r="M78" i="69"/>
  <c r="U18" i="70"/>
  <c r="M76" i="69"/>
  <c r="P18" i="70"/>
  <c r="M67" i="69"/>
  <c r="K18" i="70"/>
  <c r="F18" i="70"/>
  <c r="AE14" i="70"/>
  <c r="AD14" i="70"/>
  <c r="I106" i="69"/>
  <c r="J106" i="69"/>
  <c r="Z14" i="70"/>
  <c r="Y14" i="70"/>
  <c r="U14" i="70"/>
  <c r="T14" i="70"/>
  <c r="J79" i="69"/>
  <c r="P14" i="70"/>
  <c r="O14" i="70"/>
  <c r="K14" i="70"/>
  <c r="J14" i="70"/>
  <c r="F14" i="70"/>
  <c r="E14" i="70"/>
  <c r="AD13" i="70"/>
  <c r="Y13" i="70"/>
  <c r="T13" i="70"/>
  <c r="O13" i="70"/>
  <c r="J13" i="70"/>
  <c r="E13" i="70"/>
  <c r="AE12" i="70"/>
  <c r="M106" i="69"/>
  <c r="Z12" i="70"/>
  <c r="U12" i="70"/>
  <c r="P12" i="70"/>
  <c r="K12" i="70"/>
  <c r="F12" i="70"/>
  <c r="AF4" i="70"/>
  <c r="B2" i="70"/>
  <c r="B1" i="70"/>
  <c r="C2" i="25"/>
  <c r="C3" i="25"/>
  <c r="C4" i="25"/>
  <c r="C5" i="25"/>
  <c r="A11" i="69"/>
  <c r="A4" i="69"/>
  <c r="D3" i="69"/>
  <c r="I82" i="63"/>
  <c r="O70" i="68"/>
  <c r="A11" i="68"/>
  <c r="E149" i="69"/>
  <c r="E148" i="69"/>
  <c r="E147" i="69"/>
  <c r="E146" i="69"/>
  <c r="E145" i="69"/>
  <c r="H140" i="69"/>
  <c r="G140" i="69"/>
  <c r="F140" i="69"/>
  <c r="E140" i="69"/>
  <c r="D140" i="69"/>
  <c r="C140" i="69"/>
  <c r="H139" i="69"/>
  <c r="G139" i="69"/>
  <c r="F139" i="69"/>
  <c r="E139" i="69"/>
  <c r="D139" i="69"/>
  <c r="C139" i="69"/>
  <c r="H138" i="69"/>
  <c r="G138" i="69"/>
  <c r="F138" i="69"/>
  <c r="E138" i="69"/>
  <c r="D138" i="69"/>
  <c r="C138" i="69"/>
  <c r="H136" i="69"/>
  <c r="G136" i="69"/>
  <c r="F136" i="69"/>
  <c r="E136" i="69"/>
  <c r="D136" i="69"/>
  <c r="C136" i="69"/>
  <c r="H135" i="69"/>
  <c r="G135" i="69"/>
  <c r="F135" i="69"/>
  <c r="E135" i="69"/>
  <c r="D135" i="69"/>
  <c r="C135" i="69"/>
  <c r="H134" i="69"/>
  <c r="G134" i="69"/>
  <c r="F134" i="69"/>
  <c r="E134" i="69"/>
  <c r="D134" i="69"/>
  <c r="C134" i="69"/>
  <c r="H133" i="69"/>
  <c r="G133" i="69"/>
  <c r="F133" i="69"/>
  <c r="E133" i="69"/>
  <c r="D133" i="69"/>
  <c r="C133" i="69"/>
  <c r="H131" i="69"/>
  <c r="G131" i="69"/>
  <c r="F131" i="69"/>
  <c r="E131" i="69"/>
  <c r="D131" i="69"/>
  <c r="C131" i="69"/>
  <c r="H130" i="69"/>
  <c r="G130" i="69"/>
  <c r="F130" i="69"/>
  <c r="E130" i="69"/>
  <c r="D130" i="69"/>
  <c r="C130" i="69"/>
  <c r="H129" i="69"/>
  <c r="G129" i="69"/>
  <c r="F129" i="69"/>
  <c r="E129" i="69"/>
  <c r="D129" i="69"/>
  <c r="C129" i="69"/>
  <c r="H128" i="69"/>
  <c r="G128" i="69"/>
  <c r="F128" i="69"/>
  <c r="E128" i="69"/>
  <c r="D128" i="69"/>
  <c r="C128" i="69"/>
  <c r="H126" i="69"/>
  <c r="G126" i="69"/>
  <c r="F126" i="69"/>
  <c r="E126" i="69"/>
  <c r="D126" i="69"/>
  <c r="C126" i="69"/>
  <c r="H125" i="69"/>
  <c r="G125" i="69"/>
  <c r="F125" i="69"/>
  <c r="E125" i="69"/>
  <c r="D125" i="69"/>
  <c r="C125" i="69"/>
  <c r="H124" i="69"/>
  <c r="G124" i="69"/>
  <c r="F124" i="69"/>
  <c r="E124" i="69"/>
  <c r="D124" i="69"/>
  <c r="C124" i="69"/>
  <c r="H122" i="69"/>
  <c r="G122" i="69"/>
  <c r="F122" i="69"/>
  <c r="E122" i="69"/>
  <c r="D122" i="69"/>
  <c r="C122" i="69"/>
  <c r="H121" i="69"/>
  <c r="G121" i="69"/>
  <c r="F121" i="69"/>
  <c r="E121" i="69"/>
  <c r="D121" i="69"/>
  <c r="C121" i="69"/>
  <c r="H120" i="69"/>
  <c r="G120" i="69"/>
  <c r="F120" i="69"/>
  <c r="E120" i="69"/>
  <c r="D120" i="69"/>
  <c r="C120" i="69"/>
  <c r="H119" i="69"/>
  <c r="G119" i="69"/>
  <c r="F119" i="69"/>
  <c r="E119" i="69"/>
  <c r="D119" i="69"/>
  <c r="C119" i="69"/>
  <c r="H117" i="69"/>
  <c r="G117" i="69"/>
  <c r="F117" i="69"/>
  <c r="E117" i="69"/>
  <c r="D117" i="69"/>
  <c r="C117" i="69"/>
  <c r="H116" i="69"/>
  <c r="G116" i="69"/>
  <c r="F116" i="69"/>
  <c r="E116" i="69"/>
  <c r="D116" i="69"/>
  <c r="C116" i="69"/>
  <c r="H114" i="69"/>
  <c r="G114" i="69"/>
  <c r="F114" i="69"/>
  <c r="E114" i="69"/>
  <c r="D114" i="69"/>
  <c r="C114" i="69"/>
  <c r="H113" i="69"/>
  <c r="G113" i="69"/>
  <c r="F113" i="69"/>
  <c r="E113" i="69"/>
  <c r="D113" i="69"/>
  <c r="C113" i="69"/>
  <c r="H112" i="69"/>
  <c r="G112" i="69"/>
  <c r="F112" i="69"/>
  <c r="E112" i="69"/>
  <c r="D112" i="69"/>
  <c r="C112" i="69"/>
  <c r="H111" i="69"/>
  <c r="G111" i="69"/>
  <c r="F111" i="69"/>
  <c r="E111" i="69"/>
  <c r="D111" i="69"/>
  <c r="C111" i="69"/>
  <c r="H110" i="69"/>
  <c r="G110" i="69"/>
  <c r="F110" i="69"/>
  <c r="E110" i="69"/>
  <c r="D110" i="69"/>
  <c r="C110" i="69"/>
  <c r="N109" i="69"/>
  <c r="H109" i="69"/>
  <c r="G109" i="69"/>
  <c r="F109" i="69"/>
  <c r="E109" i="69"/>
  <c r="D109" i="69"/>
  <c r="C109" i="69"/>
  <c r="N108" i="69"/>
  <c r="H108" i="69"/>
  <c r="G108" i="69"/>
  <c r="F108" i="69"/>
  <c r="E108" i="69"/>
  <c r="D108" i="69"/>
  <c r="C108" i="69"/>
  <c r="N107" i="69"/>
  <c r="H107" i="69"/>
  <c r="G107" i="69"/>
  <c r="F107" i="69"/>
  <c r="E107" i="69"/>
  <c r="D107" i="69"/>
  <c r="C107" i="69"/>
  <c r="N106" i="69"/>
  <c r="H106" i="69"/>
  <c r="G106" i="69"/>
  <c r="F106" i="69"/>
  <c r="E106" i="69"/>
  <c r="D106" i="69"/>
  <c r="C106" i="69"/>
  <c r="N105" i="69"/>
  <c r="H105" i="69"/>
  <c r="G105" i="69"/>
  <c r="F105" i="69"/>
  <c r="E105" i="69"/>
  <c r="D105" i="69"/>
  <c r="C105" i="69"/>
  <c r="N99" i="69"/>
  <c r="H99" i="69"/>
  <c r="G99" i="69"/>
  <c r="F99" i="69"/>
  <c r="E99" i="69"/>
  <c r="D99" i="69"/>
  <c r="C99" i="69"/>
  <c r="H118" i="69"/>
  <c r="G118" i="69"/>
  <c r="F118" i="69"/>
  <c r="E118" i="69"/>
  <c r="D118" i="69"/>
  <c r="C118" i="69"/>
  <c r="N104" i="69"/>
  <c r="H104" i="69"/>
  <c r="G104" i="69"/>
  <c r="F104" i="69"/>
  <c r="E104" i="69"/>
  <c r="D104" i="69"/>
  <c r="C104" i="69"/>
  <c r="N103" i="69"/>
  <c r="H103" i="69"/>
  <c r="G103" i="69"/>
  <c r="F103" i="69"/>
  <c r="E103" i="69"/>
  <c r="D103" i="69"/>
  <c r="C103" i="69"/>
  <c r="N102" i="69"/>
  <c r="H102" i="69"/>
  <c r="G102" i="69"/>
  <c r="F102" i="69"/>
  <c r="E102" i="69"/>
  <c r="D102" i="69"/>
  <c r="C102" i="69"/>
  <c r="N101" i="69"/>
  <c r="H101" i="69"/>
  <c r="G101" i="69"/>
  <c r="F101" i="69"/>
  <c r="E101" i="69"/>
  <c r="D101" i="69"/>
  <c r="C101" i="69"/>
  <c r="N100" i="69"/>
  <c r="H100" i="69"/>
  <c r="G100" i="69"/>
  <c r="F100" i="69"/>
  <c r="E100" i="69"/>
  <c r="D100" i="69"/>
  <c r="C100" i="69"/>
  <c r="N98" i="69"/>
  <c r="H98" i="69"/>
  <c r="G98" i="69"/>
  <c r="F98" i="69"/>
  <c r="E98" i="69"/>
  <c r="D98" i="69"/>
  <c r="C98" i="69"/>
  <c r="N93" i="69"/>
  <c r="H93" i="69"/>
  <c r="G93" i="69"/>
  <c r="F93" i="69"/>
  <c r="E93" i="69"/>
  <c r="D93" i="69"/>
  <c r="C93" i="69"/>
  <c r="N97" i="69"/>
  <c r="H97" i="69"/>
  <c r="G97" i="69"/>
  <c r="F97" i="69"/>
  <c r="E97" i="69"/>
  <c r="D97" i="69"/>
  <c r="C97" i="69"/>
  <c r="N81" i="69"/>
  <c r="H81" i="69"/>
  <c r="G81" i="69"/>
  <c r="F81" i="69"/>
  <c r="E81" i="69"/>
  <c r="D81" i="69"/>
  <c r="C81" i="69"/>
  <c r="H123" i="69"/>
  <c r="G123" i="69"/>
  <c r="F123" i="69"/>
  <c r="E123" i="69"/>
  <c r="D123" i="69"/>
  <c r="C123" i="69"/>
  <c r="N89" i="69"/>
  <c r="H89" i="69"/>
  <c r="G89" i="69"/>
  <c r="F89" i="69"/>
  <c r="E89" i="69"/>
  <c r="D89" i="69"/>
  <c r="C89" i="69"/>
  <c r="N87" i="69"/>
  <c r="H87" i="69"/>
  <c r="G87" i="69"/>
  <c r="F87" i="69"/>
  <c r="E87" i="69"/>
  <c r="D87" i="69"/>
  <c r="C87" i="69"/>
  <c r="N96" i="69"/>
  <c r="H96" i="69"/>
  <c r="G96" i="69"/>
  <c r="F96" i="69"/>
  <c r="E96" i="69"/>
  <c r="D96" i="69"/>
  <c r="C96" i="69"/>
  <c r="N95" i="69"/>
  <c r="H95" i="69"/>
  <c r="G95" i="69"/>
  <c r="F95" i="69"/>
  <c r="E95" i="69"/>
  <c r="D95" i="69"/>
  <c r="C95" i="69"/>
  <c r="N94" i="69"/>
  <c r="H94" i="69"/>
  <c r="G94" i="69"/>
  <c r="F94" i="69"/>
  <c r="E94" i="69"/>
  <c r="D94" i="69"/>
  <c r="C94" i="69"/>
  <c r="H137" i="69"/>
  <c r="G137" i="69"/>
  <c r="F137" i="69"/>
  <c r="E137" i="69"/>
  <c r="D137" i="69"/>
  <c r="C137" i="69"/>
  <c r="N91" i="69"/>
  <c r="H91" i="69"/>
  <c r="G91" i="69"/>
  <c r="F91" i="69"/>
  <c r="E91" i="69"/>
  <c r="D91" i="69"/>
  <c r="C91" i="69"/>
  <c r="N92" i="69"/>
  <c r="H92" i="69"/>
  <c r="G92" i="69"/>
  <c r="F92" i="69"/>
  <c r="E92" i="69"/>
  <c r="D92" i="69"/>
  <c r="C92" i="69"/>
  <c r="N85" i="69"/>
  <c r="H85" i="69"/>
  <c r="G85" i="69"/>
  <c r="F85" i="69"/>
  <c r="E85" i="69"/>
  <c r="D85" i="69"/>
  <c r="C85" i="69"/>
  <c r="N90" i="69"/>
  <c r="H90" i="69"/>
  <c r="G90" i="69"/>
  <c r="F90" i="69"/>
  <c r="E90" i="69"/>
  <c r="D90" i="69"/>
  <c r="C90" i="69"/>
  <c r="N69" i="69"/>
  <c r="H69" i="69"/>
  <c r="G69" i="69"/>
  <c r="F69" i="69"/>
  <c r="E69" i="69"/>
  <c r="D69" i="69"/>
  <c r="C69" i="69"/>
  <c r="N88" i="69"/>
  <c r="H88" i="69"/>
  <c r="G88" i="69"/>
  <c r="F88" i="69"/>
  <c r="E88" i="69"/>
  <c r="D88" i="69"/>
  <c r="C88" i="69"/>
  <c r="N64" i="69"/>
  <c r="H64" i="69"/>
  <c r="G64" i="69"/>
  <c r="F64" i="69"/>
  <c r="E64" i="69"/>
  <c r="D64" i="69"/>
  <c r="C64" i="69"/>
  <c r="N63" i="69"/>
  <c r="H63" i="69"/>
  <c r="G63" i="69"/>
  <c r="F63" i="69"/>
  <c r="E63" i="69"/>
  <c r="D63" i="69"/>
  <c r="C63" i="69"/>
  <c r="N67" i="69"/>
  <c r="H67" i="69"/>
  <c r="G67" i="69"/>
  <c r="F67" i="69"/>
  <c r="E67" i="69"/>
  <c r="D67" i="69"/>
  <c r="C67" i="69"/>
  <c r="N86" i="69"/>
  <c r="H86" i="69"/>
  <c r="G86" i="69"/>
  <c r="F86" i="69"/>
  <c r="E86" i="69"/>
  <c r="D86" i="69"/>
  <c r="C86" i="69"/>
  <c r="N79" i="69"/>
  <c r="H79" i="69"/>
  <c r="G79" i="69"/>
  <c r="F79" i="69"/>
  <c r="E79" i="69"/>
  <c r="D79" i="69"/>
  <c r="C79" i="69"/>
  <c r="H132" i="69"/>
  <c r="G132" i="69"/>
  <c r="F132" i="69"/>
  <c r="E132" i="69"/>
  <c r="D132" i="69"/>
  <c r="C132" i="69"/>
  <c r="N84" i="69"/>
  <c r="H84" i="69"/>
  <c r="G84" i="69"/>
  <c r="F84" i="69"/>
  <c r="E84" i="69"/>
  <c r="D84" i="69"/>
  <c r="C84" i="69"/>
  <c r="N83" i="69"/>
  <c r="H83" i="69"/>
  <c r="G83" i="69"/>
  <c r="F83" i="69"/>
  <c r="E83" i="69"/>
  <c r="D83" i="69"/>
  <c r="C83" i="69"/>
  <c r="N82" i="69"/>
  <c r="H82" i="69"/>
  <c r="G82" i="69"/>
  <c r="F82" i="69"/>
  <c r="E82" i="69"/>
  <c r="D82" i="69"/>
  <c r="C82" i="69"/>
  <c r="N68" i="69"/>
  <c r="H68" i="69"/>
  <c r="G68" i="69"/>
  <c r="F68" i="69"/>
  <c r="E68" i="69"/>
  <c r="D68" i="69"/>
  <c r="C68" i="69"/>
  <c r="N66" i="69"/>
  <c r="H66" i="69"/>
  <c r="G66" i="69"/>
  <c r="F66" i="69"/>
  <c r="E66" i="69"/>
  <c r="D66" i="69"/>
  <c r="C66" i="69"/>
  <c r="N54" i="69"/>
  <c r="H54" i="69"/>
  <c r="G54" i="69"/>
  <c r="F54" i="69"/>
  <c r="E54" i="69"/>
  <c r="D54" i="69"/>
  <c r="C54" i="69"/>
  <c r="N80" i="69"/>
  <c r="H80" i="69"/>
  <c r="G80" i="69"/>
  <c r="F80" i="69"/>
  <c r="E80" i="69"/>
  <c r="D80" i="69"/>
  <c r="C80" i="69"/>
  <c r="N65" i="69"/>
  <c r="H65" i="69"/>
  <c r="G65" i="69"/>
  <c r="F65" i="69"/>
  <c r="E65" i="69"/>
  <c r="D65" i="69"/>
  <c r="C65" i="69"/>
  <c r="H127" i="69"/>
  <c r="G127" i="69"/>
  <c r="F127" i="69"/>
  <c r="E127" i="69"/>
  <c r="D127" i="69"/>
  <c r="C127" i="69"/>
  <c r="N59" i="69"/>
  <c r="H59" i="69"/>
  <c r="G59" i="69"/>
  <c r="F59" i="69"/>
  <c r="E59" i="69"/>
  <c r="D59" i="69"/>
  <c r="C59" i="69"/>
  <c r="N78" i="69"/>
  <c r="H78" i="69"/>
  <c r="G78" i="69"/>
  <c r="F78" i="69"/>
  <c r="E78" i="69"/>
  <c r="D78" i="69"/>
  <c r="C78" i="69"/>
  <c r="N76" i="69"/>
  <c r="H76" i="69"/>
  <c r="G76" i="69"/>
  <c r="F76" i="69"/>
  <c r="E76" i="69"/>
  <c r="D76" i="69"/>
  <c r="C76" i="69"/>
  <c r="N60" i="69"/>
  <c r="H60" i="69"/>
  <c r="G60" i="69"/>
  <c r="F60" i="69"/>
  <c r="E60" i="69"/>
  <c r="D60" i="69"/>
  <c r="C60" i="69"/>
  <c r="N39" i="69"/>
  <c r="H39" i="69"/>
  <c r="G39" i="69"/>
  <c r="F39" i="69"/>
  <c r="E39" i="69"/>
  <c r="D39" i="69"/>
  <c r="C39" i="69"/>
  <c r="N53" i="69"/>
  <c r="H53" i="69"/>
  <c r="G53" i="69"/>
  <c r="F53" i="69"/>
  <c r="E53" i="69"/>
  <c r="D53" i="69"/>
  <c r="C53" i="69"/>
  <c r="N75" i="69"/>
  <c r="H75" i="69"/>
  <c r="G75" i="69"/>
  <c r="F75" i="69"/>
  <c r="E75" i="69"/>
  <c r="D75" i="69"/>
  <c r="C75" i="69"/>
  <c r="N58" i="69"/>
  <c r="H58" i="69"/>
  <c r="G58" i="69"/>
  <c r="F58" i="69"/>
  <c r="E58" i="69"/>
  <c r="D58" i="69"/>
  <c r="C58" i="69"/>
  <c r="N74" i="69"/>
  <c r="H74" i="69"/>
  <c r="G74" i="69"/>
  <c r="F74" i="69"/>
  <c r="E74" i="69"/>
  <c r="D74" i="69"/>
  <c r="C74" i="69"/>
  <c r="N62" i="69"/>
  <c r="H62" i="69"/>
  <c r="G62" i="69"/>
  <c r="F62" i="69"/>
  <c r="E62" i="69"/>
  <c r="D62" i="69"/>
  <c r="C62" i="69"/>
  <c r="N52" i="69"/>
  <c r="H52" i="69"/>
  <c r="G52" i="69"/>
  <c r="F52" i="69"/>
  <c r="E52" i="69"/>
  <c r="D52" i="69"/>
  <c r="C52" i="69"/>
  <c r="N51" i="69"/>
  <c r="H51" i="69"/>
  <c r="G51" i="69"/>
  <c r="F51" i="69"/>
  <c r="E51" i="69"/>
  <c r="D51" i="69"/>
  <c r="C51" i="69"/>
  <c r="N50" i="69"/>
  <c r="H50" i="69"/>
  <c r="G50" i="69"/>
  <c r="F50" i="69"/>
  <c r="E50" i="69"/>
  <c r="D50" i="69"/>
  <c r="C50" i="69"/>
  <c r="N72" i="69"/>
  <c r="H72" i="69"/>
  <c r="G72" i="69"/>
  <c r="F72" i="69"/>
  <c r="E72" i="69"/>
  <c r="D72" i="69"/>
  <c r="C72" i="69"/>
  <c r="N73" i="69"/>
  <c r="H73" i="69"/>
  <c r="G73" i="69"/>
  <c r="F73" i="69"/>
  <c r="E73" i="69"/>
  <c r="D73" i="69"/>
  <c r="C73" i="69"/>
  <c r="N49" i="69"/>
  <c r="H49" i="69"/>
  <c r="G49" i="69"/>
  <c r="F49" i="69"/>
  <c r="E49" i="69"/>
  <c r="D49" i="69"/>
  <c r="C49" i="69"/>
  <c r="N48" i="69"/>
  <c r="H48" i="69"/>
  <c r="G48" i="69"/>
  <c r="F48" i="69"/>
  <c r="E48" i="69"/>
  <c r="D48" i="69"/>
  <c r="C48" i="69"/>
  <c r="N38" i="69"/>
  <c r="H38" i="69"/>
  <c r="G38" i="69"/>
  <c r="F38" i="69"/>
  <c r="E38" i="69"/>
  <c r="D38" i="69"/>
  <c r="C38" i="69"/>
  <c r="N77" i="69"/>
  <c r="H77" i="69"/>
  <c r="G77" i="69"/>
  <c r="F77" i="69"/>
  <c r="E77" i="69"/>
  <c r="D77" i="69"/>
  <c r="C77" i="69"/>
  <c r="N37" i="69"/>
  <c r="H37" i="69"/>
  <c r="G37" i="69"/>
  <c r="F37" i="69"/>
  <c r="E37" i="69"/>
  <c r="D37" i="69"/>
  <c r="C37" i="69"/>
  <c r="N55" i="69"/>
  <c r="H55" i="69"/>
  <c r="G55" i="69"/>
  <c r="F55" i="69"/>
  <c r="E55" i="69"/>
  <c r="D55" i="69"/>
  <c r="C55" i="69"/>
  <c r="N71" i="69"/>
  <c r="H71" i="69"/>
  <c r="G71" i="69"/>
  <c r="F71" i="69"/>
  <c r="E71" i="69"/>
  <c r="D71" i="69"/>
  <c r="C71" i="69"/>
  <c r="N36" i="69"/>
  <c r="H36" i="69"/>
  <c r="G36" i="69"/>
  <c r="F36" i="69"/>
  <c r="E36" i="69"/>
  <c r="D36" i="69"/>
  <c r="C36" i="69"/>
  <c r="N47" i="69"/>
  <c r="H47" i="69"/>
  <c r="G47" i="69"/>
  <c r="F47" i="69"/>
  <c r="E47" i="69"/>
  <c r="D47" i="69"/>
  <c r="C47" i="69"/>
  <c r="N35" i="69"/>
  <c r="H35" i="69"/>
  <c r="G35" i="69"/>
  <c r="F35" i="69"/>
  <c r="E35" i="69"/>
  <c r="D35" i="69"/>
  <c r="C35" i="69"/>
  <c r="N34" i="69"/>
  <c r="H34" i="69"/>
  <c r="G34" i="69"/>
  <c r="F34" i="69"/>
  <c r="E34" i="69"/>
  <c r="D34" i="69"/>
  <c r="C34" i="69"/>
  <c r="N46" i="69"/>
  <c r="H46" i="69"/>
  <c r="G46" i="69"/>
  <c r="F46" i="69"/>
  <c r="E46" i="69"/>
  <c r="D46" i="69"/>
  <c r="C46" i="69"/>
  <c r="N44" i="69"/>
  <c r="H44" i="69"/>
  <c r="G44" i="69"/>
  <c r="F44" i="69"/>
  <c r="E44" i="69"/>
  <c r="D44" i="69"/>
  <c r="C44" i="69"/>
  <c r="N45" i="69"/>
  <c r="H45" i="69"/>
  <c r="G45" i="69"/>
  <c r="F45" i="69"/>
  <c r="E45" i="69"/>
  <c r="D45" i="69"/>
  <c r="C45" i="69"/>
  <c r="N61" i="69"/>
  <c r="H61" i="69"/>
  <c r="G61" i="69"/>
  <c r="F61" i="69"/>
  <c r="E61" i="69"/>
  <c r="D61" i="69"/>
  <c r="C61" i="69"/>
  <c r="N33" i="69"/>
  <c r="H33" i="69"/>
  <c r="G33" i="69"/>
  <c r="F33" i="69"/>
  <c r="E33" i="69"/>
  <c r="D33" i="69"/>
  <c r="C33" i="69"/>
  <c r="N57" i="69"/>
  <c r="H57" i="69"/>
  <c r="G57" i="69"/>
  <c r="F57" i="69"/>
  <c r="E57" i="69"/>
  <c r="D57" i="69"/>
  <c r="C57" i="69"/>
  <c r="N32" i="69"/>
  <c r="H32" i="69"/>
  <c r="G32" i="69"/>
  <c r="F32" i="69"/>
  <c r="E32" i="69"/>
  <c r="D32" i="69"/>
  <c r="C32" i="69"/>
  <c r="N31" i="69"/>
  <c r="H31" i="69"/>
  <c r="G31" i="69"/>
  <c r="F31" i="69"/>
  <c r="E31" i="69"/>
  <c r="D31" i="69"/>
  <c r="C31" i="69"/>
  <c r="N30" i="69"/>
  <c r="H30" i="69"/>
  <c r="G30" i="69"/>
  <c r="F30" i="69"/>
  <c r="E30" i="69"/>
  <c r="D30" i="69"/>
  <c r="C30" i="69"/>
  <c r="N43" i="69"/>
  <c r="H43" i="69"/>
  <c r="G43" i="69"/>
  <c r="F43" i="69"/>
  <c r="E43" i="69"/>
  <c r="D43" i="69"/>
  <c r="C43" i="69"/>
  <c r="N29" i="69"/>
  <c r="H29" i="69"/>
  <c r="G29" i="69"/>
  <c r="F29" i="69"/>
  <c r="E29" i="69"/>
  <c r="D29" i="69"/>
  <c r="C29" i="69"/>
  <c r="N70" i="69"/>
  <c r="H70" i="69"/>
  <c r="G70" i="69"/>
  <c r="F70" i="69"/>
  <c r="E70" i="69"/>
  <c r="D70" i="69"/>
  <c r="C70" i="69"/>
  <c r="N28" i="69"/>
  <c r="H28" i="69"/>
  <c r="G28" i="69"/>
  <c r="F28" i="69"/>
  <c r="E28" i="69"/>
  <c r="D28" i="69"/>
  <c r="C28" i="69"/>
  <c r="N27" i="69"/>
  <c r="H27" i="69"/>
  <c r="G27" i="69"/>
  <c r="F27" i="69"/>
  <c r="E27" i="69"/>
  <c r="D27" i="69"/>
  <c r="C27" i="69"/>
  <c r="N41" i="69"/>
  <c r="H41" i="69"/>
  <c r="G41" i="69"/>
  <c r="F41" i="69"/>
  <c r="E41" i="69"/>
  <c r="D41" i="69"/>
  <c r="C41" i="69"/>
  <c r="N42" i="69"/>
  <c r="H42" i="69"/>
  <c r="G42" i="69"/>
  <c r="F42" i="69"/>
  <c r="E42" i="69"/>
  <c r="D42" i="69"/>
  <c r="C42" i="69"/>
  <c r="N56" i="69"/>
  <c r="H56" i="69"/>
  <c r="G56" i="69"/>
  <c r="F56" i="69"/>
  <c r="E56" i="69"/>
  <c r="D56" i="69"/>
  <c r="C56" i="69"/>
  <c r="N25" i="69"/>
  <c r="H25" i="69"/>
  <c r="G25" i="69"/>
  <c r="F25" i="69"/>
  <c r="E25" i="69"/>
  <c r="D25" i="69"/>
  <c r="C25" i="69"/>
  <c r="N26" i="69"/>
  <c r="H26" i="69"/>
  <c r="G26" i="69"/>
  <c r="F26" i="69"/>
  <c r="E26" i="69"/>
  <c r="D26" i="69"/>
  <c r="C26" i="69"/>
  <c r="N40" i="69"/>
  <c r="H40" i="69"/>
  <c r="G40" i="69"/>
  <c r="F40" i="69"/>
  <c r="E40" i="69"/>
  <c r="D40" i="69"/>
  <c r="C40" i="69"/>
  <c r="N23" i="69"/>
  <c r="H23" i="69"/>
  <c r="G23" i="69"/>
  <c r="F23" i="69"/>
  <c r="E23" i="69"/>
  <c r="D23" i="69"/>
  <c r="C23" i="69"/>
  <c r="N24" i="69"/>
  <c r="H24" i="69"/>
  <c r="G24" i="69"/>
  <c r="F24" i="69"/>
  <c r="E24" i="69"/>
  <c r="D24" i="69"/>
  <c r="C24" i="69"/>
  <c r="N19" i="69"/>
  <c r="H19" i="69"/>
  <c r="G19" i="69"/>
  <c r="F19" i="69"/>
  <c r="E19" i="69"/>
  <c r="D19" i="69"/>
  <c r="C19" i="69"/>
  <c r="N22" i="69"/>
  <c r="H22" i="69"/>
  <c r="G22" i="69"/>
  <c r="F22" i="69"/>
  <c r="E22" i="69"/>
  <c r="D22" i="69"/>
  <c r="C22" i="69"/>
  <c r="H115" i="69"/>
  <c r="G115" i="69"/>
  <c r="F115" i="69"/>
  <c r="E115" i="69"/>
  <c r="D115" i="69"/>
  <c r="C115" i="69"/>
  <c r="N21" i="69"/>
  <c r="H21" i="69"/>
  <c r="G21" i="69"/>
  <c r="F21" i="69"/>
  <c r="E21" i="69"/>
  <c r="D21" i="69"/>
  <c r="C21" i="69"/>
  <c r="N20" i="69"/>
  <c r="H20" i="69"/>
  <c r="G20" i="69"/>
  <c r="F20" i="69"/>
  <c r="E20" i="69"/>
  <c r="D20" i="69"/>
  <c r="C20" i="69"/>
  <c r="N18" i="69"/>
  <c r="H18" i="69"/>
  <c r="G18" i="69"/>
  <c r="F18" i="69"/>
  <c r="E18" i="69"/>
  <c r="D18" i="69"/>
  <c r="C18" i="69"/>
  <c r="N17" i="69"/>
  <c r="H17" i="69"/>
  <c r="G17" i="69"/>
  <c r="F17" i="69"/>
  <c r="E17" i="69"/>
  <c r="D17" i="69"/>
  <c r="C17" i="69"/>
  <c r="N16" i="69"/>
  <c r="H16" i="69"/>
  <c r="G16" i="69"/>
  <c r="F16" i="69"/>
  <c r="E16" i="69"/>
  <c r="D16" i="69"/>
  <c r="C16" i="69"/>
  <c r="N15" i="69"/>
  <c r="H15" i="69"/>
  <c r="G15" i="69"/>
  <c r="F15" i="69"/>
  <c r="E15" i="69"/>
  <c r="D15" i="69"/>
  <c r="C15" i="69"/>
  <c r="N14" i="69"/>
  <c r="H14" i="69"/>
  <c r="G14" i="69"/>
  <c r="F14" i="69"/>
  <c r="E14" i="69"/>
  <c r="D14" i="69"/>
  <c r="C14" i="69"/>
  <c r="N13" i="69"/>
  <c r="H13" i="69"/>
  <c r="G13" i="69"/>
  <c r="F13" i="69"/>
  <c r="E13" i="69"/>
  <c r="D13" i="69"/>
  <c r="C13" i="69"/>
  <c r="N12" i="69"/>
  <c r="H12" i="69"/>
  <c r="G12" i="69"/>
  <c r="F12" i="69"/>
  <c r="E12" i="69"/>
  <c r="D12" i="69"/>
  <c r="C12" i="69"/>
  <c r="K4" i="69"/>
  <c r="A2" i="69"/>
  <c r="A1" i="69"/>
  <c r="A4" i="68"/>
  <c r="D3" i="68"/>
  <c r="E145" i="68"/>
  <c r="D145" i="68"/>
  <c r="C145" i="68"/>
  <c r="E144" i="68"/>
  <c r="D144" i="68"/>
  <c r="C144" i="68"/>
  <c r="E143" i="68"/>
  <c r="D143" i="68"/>
  <c r="C143" i="68"/>
  <c r="E142" i="68"/>
  <c r="D142" i="68"/>
  <c r="C142" i="68"/>
  <c r="E141" i="68"/>
  <c r="D141" i="68"/>
  <c r="C141" i="68"/>
  <c r="E138" i="68"/>
  <c r="D138" i="68"/>
  <c r="C138" i="68"/>
  <c r="E137" i="68"/>
  <c r="D137" i="68"/>
  <c r="C137" i="68"/>
  <c r="E136" i="68"/>
  <c r="D136" i="68"/>
  <c r="C136" i="68"/>
  <c r="E135" i="68"/>
  <c r="D135" i="68"/>
  <c r="C135" i="68"/>
  <c r="E134" i="68"/>
  <c r="D134" i="68"/>
  <c r="C134" i="68"/>
  <c r="E128" i="68"/>
  <c r="D128" i="68"/>
  <c r="C128" i="68"/>
  <c r="E127" i="68"/>
  <c r="D127" i="68"/>
  <c r="C127" i="68"/>
  <c r="E126" i="68"/>
  <c r="D126" i="68"/>
  <c r="C126" i="68"/>
  <c r="E123" i="68"/>
  <c r="D123" i="68"/>
  <c r="C123" i="68"/>
  <c r="E122" i="68"/>
  <c r="D122" i="68"/>
  <c r="C122" i="68"/>
  <c r="E121" i="68"/>
  <c r="D121" i="68"/>
  <c r="C121" i="68"/>
  <c r="T12" i="68"/>
  <c r="T13" i="68"/>
  <c r="T14" i="68"/>
  <c r="T15" i="68"/>
  <c r="T16" i="68"/>
  <c r="T17" i="68"/>
  <c r="T18" i="68"/>
  <c r="T19" i="68"/>
  <c r="T20" i="68"/>
  <c r="T21" i="68"/>
  <c r="T22" i="68"/>
  <c r="T23" i="68"/>
  <c r="T24" i="68"/>
  <c r="T25" i="68"/>
  <c r="T26" i="68"/>
  <c r="T27" i="68"/>
  <c r="T28" i="68"/>
  <c r="T29" i="68"/>
  <c r="T30" i="68"/>
  <c r="T31" i="68"/>
  <c r="T32" i="68"/>
  <c r="T33" i="68"/>
  <c r="T34" i="68"/>
  <c r="T35" i="68"/>
  <c r="T36" i="68"/>
  <c r="T37" i="68"/>
  <c r="T38" i="68"/>
  <c r="T39" i="68"/>
  <c r="T40" i="68"/>
  <c r="T41" i="68"/>
  <c r="T42" i="68"/>
  <c r="T43" i="68"/>
  <c r="T44" i="68"/>
  <c r="T45" i="68"/>
  <c r="T46" i="68"/>
  <c r="T47" i="68"/>
  <c r="T48" i="68"/>
  <c r="T49" i="68"/>
  <c r="T50" i="68"/>
  <c r="T51" i="68"/>
  <c r="T52" i="68"/>
  <c r="T53" i="68"/>
  <c r="T54" i="68"/>
  <c r="T55" i="68"/>
  <c r="T56" i="68"/>
  <c r="T57" i="68"/>
  <c r="T58" i="68"/>
  <c r="T59" i="68"/>
  <c r="T60" i="68"/>
  <c r="T61" i="68"/>
  <c r="T62" i="68"/>
  <c r="T63" i="68"/>
  <c r="T64" i="68"/>
  <c r="T65" i="68"/>
  <c r="T66" i="68"/>
  <c r="T67" i="68"/>
  <c r="T68" i="68"/>
  <c r="T69" i="68"/>
  <c r="T70" i="68"/>
  <c r="T71" i="68"/>
  <c r="T72" i="68"/>
  <c r="T73" i="68"/>
  <c r="T74" i="68"/>
  <c r="T75" i="68"/>
  <c r="T76" i="68"/>
  <c r="T77" i="68"/>
  <c r="T78" i="68"/>
  <c r="T79" i="68"/>
  <c r="T80" i="68"/>
  <c r="T81" i="68"/>
  <c r="T82" i="68"/>
  <c r="T83" i="68"/>
  <c r="T84" i="68"/>
  <c r="T85" i="68"/>
  <c r="T86" i="68"/>
  <c r="T87" i="68"/>
  <c r="T88" i="68"/>
  <c r="T89" i="68"/>
  <c r="T90" i="68"/>
  <c r="T91" i="68"/>
  <c r="T92" i="68"/>
  <c r="T93" i="68"/>
  <c r="T94" i="68"/>
  <c r="T95" i="68"/>
  <c r="T96" i="68"/>
  <c r="T97" i="68"/>
  <c r="T98" i="68"/>
  <c r="T99" i="68"/>
  <c r="T100" i="68"/>
  <c r="T101" i="68"/>
  <c r="T102" i="68"/>
  <c r="T103" i="68"/>
  <c r="T104" i="68"/>
  <c r="T105" i="68"/>
  <c r="T106" i="68"/>
  <c r="T107" i="68"/>
  <c r="T108" i="68"/>
  <c r="T109" i="68"/>
  <c r="T110" i="68"/>
  <c r="T111" i="68"/>
  <c r="T112" i="68"/>
  <c r="T113" i="68"/>
  <c r="T114" i="68"/>
  <c r="T115" i="68"/>
  <c r="W115" i="68"/>
  <c r="K81" i="68"/>
  <c r="P81" i="68"/>
  <c r="J81" i="68"/>
  <c r="H81" i="68"/>
  <c r="G81" i="68"/>
  <c r="F81" i="68"/>
  <c r="E81" i="68"/>
  <c r="D81" i="68"/>
  <c r="C81" i="68"/>
  <c r="W114" i="68"/>
  <c r="K114" i="68"/>
  <c r="H114" i="68"/>
  <c r="G114" i="68"/>
  <c r="F114" i="68"/>
  <c r="E114" i="68"/>
  <c r="D114" i="68"/>
  <c r="C114" i="68"/>
  <c r="W113" i="68"/>
  <c r="K59" i="68"/>
  <c r="P59" i="68"/>
  <c r="J59" i="68"/>
  <c r="H59" i="68"/>
  <c r="G59" i="68"/>
  <c r="F59" i="68"/>
  <c r="E59" i="68"/>
  <c r="D59" i="68"/>
  <c r="C59" i="68"/>
  <c r="W112" i="68"/>
  <c r="K60" i="68"/>
  <c r="P60" i="68"/>
  <c r="J60" i="68"/>
  <c r="H60" i="68"/>
  <c r="G60" i="68"/>
  <c r="F60" i="68"/>
  <c r="E60" i="68"/>
  <c r="D60" i="68"/>
  <c r="C60" i="68"/>
  <c r="W111" i="68"/>
  <c r="K69" i="68"/>
  <c r="P69" i="68"/>
  <c r="J69" i="68"/>
  <c r="H69" i="68"/>
  <c r="G69" i="68"/>
  <c r="F69" i="68"/>
  <c r="E69" i="68"/>
  <c r="D69" i="68"/>
  <c r="C69" i="68"/>
  <c r="W110" i="68"/>
  <c r="K71" i="68"/>
  <c r="P71" i="68"/>
  <c r="J71" i="68"/>
  <c r="H71" i="68"/>
  <c r="G71" i="68"/>
  <c r="F71" i="68"/>
  <c r="E71" i="68"/>
  <c r="D71" i="68"/>
  <c r="C71" i="68"/>
  <c r="W109" i="68"/>
  <c r="K97" i="68"/>
  <c r="P97" i="68"/>
  <c r="J97" i="68"/>
  <c r="H97" i="68"/>
  <c r="G97" i="68"/>
  <c r="F97" i="68"/>
  <c r="E97" i="68"/>
  <c r="D97" i="68"/>
  <c r="C97" i="68"/>
  <c r="W108" i="68"/>
  <c r="K33" i="68"/>
  <c r="P33" i="68"/>
  <c r="J33" i="68"/>
  <c r="H33" i="68"/>
  <c r="G33" i="68"/>
  <c r="F33" i="68"/>
  <c r="E33" i="68"/>
  <c r="D33" i="68"/>
  <c r="C33" i="68"/>
  <c r="W107" i="68"/>
  <c r="K101" i="68"/>
  <c r="P101" i="68"/>
  <c r="J101" i="68"/>
  <c r="H101" i="68"/>
  <c r="G101" i="68"/>
  <c r="F101" i="68"/>
  <c r="E101" i="68"/>
  <c r="D101" i="68"/>
  <c r="C101" i="68"/>
  <c r="W106" i="68"/>
  <c r="K98" i="68"/>
  <c r="P98" i="68"/>
  <c r="J98" i="68"/>
  <c r="H98" i="68"/>
  <c r="G98" i="68"/>
  <c r="F98" i="68"/>
  <c r="E98" i="68"/>
  <c r="D98" i="68"/>
  <c r="C98" i="68"/>
  <c r="W105" i="68"/>
  <c r="K100" i="68"/>
  <c r="P100" i="68"/>
  <c r="J100" i="68"/>
  <c r="H100" i="68"/>
  <c r="G100" i="68"/>
  <c r="F100" i="68"/>
  <c r="E100" i="68"/>
  <c r="D100" i="68"/>
  <c r="C100" i="68"/>
  <c r="W104" i="68"/>
  <c r="K82" i="68"/>
  <c r="P82" i="68"/>
  <c r="J82" i="68"/>
  <c r="H82" i="68"/>
  <c r="G82" i="68"/>
  <c r="F82" i="68"/>
  <c r="E82" i="68"/>
  <c r="D82" i="68"/>
  <c r="C82" i="68"/>
  <c r="W103" i="68"/>
  <c r="K72" i="68"/>
  <c r="P72" i="68"/>
  <c r="J72" i="68"/>
  <c r="H72" i="68"/>
  <c r="G72" i="68"/>
  <c r="F72" i="68"/>
  <c r="E72" i="68"/>
  <c r="D72" i="68"/>
  <c r="C72" i="68"/>
  <c r="W102" i="68"/>
  <c r="K39" i="68"/>
  <c r="P39" i="68"/>
  <c r="J39" i="68"/>
  <c r="H39" i="68"/>
  <c r="G39" i="68"/>
  <c r="F39" i="68"/>
  <c r="E39" i="68"/>
  <c r="D39" i="68"/>
  <c r="C39" i="68"/>
  <c r="W101" i="68"/>
  <c r="K34" i="68"/>
  <c r="P34" i="68"/>
  <c r="J34" i="68"/>
  <c r="H34" i="68"/>
  <c r="G34" i="68"/>
  <c r="F34" i="68"/>
  <c r="E34" i="68"/>
  <c r="D34" i="68"/>
  <c r="C34" i="68"/>
  <c r="W100" i="68"/>
  <c r="K105" i="68"/>
  <c r="P105" i="68"/>
  <c r="J105" i="68"/>
  <c r="H105" i="68"/>
  <c r="G105" i="68"/>
  <c r="F105" i="68"/>
  <c r="E105" i="68"/>
  <c r="D105" i="68"/>
  <c r="C105" i="68"/>
  <c r="W99" i="68"/>
  <c r="K107" i="68"/>
  <c r="P107" i="68"/>
  <c r="J107" i="68"/>
  <c r="H107" i="68"/>
  <c r="G107" i="68"/>
  <c r="F107" i="68"/>
  <c r="E107" i="68"/>
  <c r="D107" i="68"/>
  <c r="C107" i="68"/>
  <c r="W98" i="68"/>
  <c r="K30" i="68"/>
  <c r="P30" i="68"/>
  <c r="J30" i="68"/>
  <c r="H30" i="68"/>
  <c r="G30" i="68"/>
  <c r="F30" i="68"/>
  <c r="E30" i="68"/>
  <c r="D30" i="68"/>
  <c r="C30" i="68"/>
  <c r="W97" i="68"/>
  <c r="K23" i="68"/>
  <c r="P23" i="68"/>
  <c r="J23" i="68"/>
  <c r="H23" i="68"/>
  <c r="G23" i="68"/>
  <c r="F23" i="68"/>
  <c r="E23" i="68"/>
  <c r="D23" i="68"/>
  <c r="C23" i="68"/>
  <c r="W96" i="68"/>
  <c r="K53" i="68"/>
  <c r="P53" i="68"/>
  <c r="J53" i="68"/>
  <c r="H53" i="68"/>
  <c r="G53" i="68"/>
  <c r="F53" i="68"/>
  <c r="E53" i="68"/>
  <c r="D53" i="68"/>
  <c r="C53" i="68"/>
  <c r="W95" i="68"/>
  <c r="K28" i="68"/>
  <c r="P28" i="68"/>
  <c r="J28" i="68"/>
  <c r="H28" i="68"/>
  <c r="G28" i="68"/>
  <c r="F28" i="68"/>
  <c r="E28" i="68"/>
  <c r="D28" i="68"/>
  <c r="C28" i="68"/>
  <c r="W94" i="68"/>
  <c r="K26" i="68"/>
  <c r="P26" i="68"/>
  <c r="J26" i="68"/>
  <c r="H26" i="68"/>
  <c r="G26" i="68"/>
  <c r="F26" i="68"/>
  <c r="E26" i="68"/>
  <c r="D26" i="68"/>
  <c r="C26" i="68"/>
  <c r="W93" i="68"/>
  <c r="K45" i="68"/>
  <c r="P45" i="68"/>
  <c r="J45" i="68"/>
  <c r="H45" i="68"/>
  <c r="G45" i="68"/>
  <c r="F45" i="68"/>
  <c r="E45" i="68"/>
  <c r="D45" i="68"/>
  <c r="C45" i="68"/>
  <c r="W92" i="68"/>
  <c r="K113" i="68"/>
  <c r="H113" i="68"/>
  <c r="G113" i="68"/>
  <c r="F113" i="68"/>
  <c r="E113" i="68"/>
  <c r="D113" i="68"/>
  <c r="C113" i="68"/>
  <c r="W91" i="68"/>
  <c r="K43" i="68"/>
  <c r="P43" i="68"/>
  <c r="J43" i="68"/>
  <c r="H43" i="68"/>
  <c r="G43" i="68"/>
  <c r="F43" i="68"/>
  <c r="E43" i="68"/>
  <c r="D43" i="68"/>
  <c r="C43" i="68"/>
  <c r="W90" i="68"/>
  <c r="K55" i="68"/>
  <c r="P55" i="68"/>
  <c r="J55" i="68"/>
  <c r="H55" i="68"/>
  <c r="G55" i="68"/>
  <c r="F55" i="68"/>
  <c r="E55" i="68"/>
  <c r="D55" i="68"/>
  <c r="C55" i="68"/>
  <c r="W89" i="68"/>
  <c r="K95" i="68"/>
  <c r="P95" i="68"/>
  <c r="J95" i="68"/>
  <c r="H95" i="68"/>
  <c r="G95" i="68"/>
  <c r="F95" i="68"/>
  <c r="E95" i="68"/>
  <c r="D95" i="68"/>
  <c r="C95" i="68"/>
  <c r="W88" i="68"/>
  <c r="K19" i="68"/>
  <c r="P19" i="68"/>
  <c r="J19" i="68"/>
  <c r="H19" i="68"/>
  <c r="G19" i="68"/>
  <c r="F19" i="68"/>
  <c r="E19" i="68"/>
  <c r="D19" i="68"/>
  <c r="C19" i="68"/>
  <c r="W87" i="68"/>
  <c r="K32" i="68"/>
  <c r="P32" i="68"/>
  <c r="J32" i="68"/>
  <c r="H32" i="68"/>
  <c r="G32" i="68"/>
  <c r="F32" i="68"/>
  <c r="E32" i="68"/>
  <c r="D32" i="68"/>
  <c r="C32" i="68"/>
  <c r="W86" i="68"/>
  <c r="K13" i="68"/>
  <c r="P13" i="68"/>
  <c r="J13" i="68"/>
  <c r="H13" i="68"/>
  <c r="G13" i="68"/>
  <c r="F13" i="68"/>
  <c r="E13" i="68"/>
  <c r="D13" i="68"/>
  <c r="C13" i="68"/>
  <c r="W85" i="68"/>
  <c r="K40" i="68"/>
  <c r="P40" i="68"/>
  <c r="J40" i="68"/>
  <c r="H40" i="68"/>
  <c r="G40" i="68"/>
  <c r="F40" i="68"/>
  <c r="E40" i="68"/>
  <c r="D40" i="68"/>
  <c r="C40" i="68"/>
  <c r="W84" i="68"/>
  <c r="K58" i="68"/>
  <c r="P58" i="68"/>
  <c r="J58" i="68"/>
  <c r="H58" i="68"/>
  <c r="G58" i="68"/>
  <c r="F58" i="68"/>
  <c r="E58" i="68"/>
  <c r="D58" i="68"/>
  <c r="C58" i="68"/>
  <c r="W83" i="68"/>
  <c r="K76" i="68"/>
  <c r="P76" i="68"/>
  <c r="J76" i="68"/>
  <c r="H76" i="68"/>
  <c r="G76" i="68"/>
  <c r="F76" i="68"/>
  <c r="E76" i="68"/>
  <c r="D76" i="68"/>
  <c r="C76" i="68"/>
  <c r="W82" i="68"/>
  <c r="K29" i="68"/>
  <c r="P29" i="68"/>
  <c r="J29" i="68"/>
  <c r="H29" i="68"/>
  <c r="G29" i="68"/>
  <c r="F29" i="68"/>
  <c r="E29" i="68"/>
  <c r="D29" i="68"/>
  <c r="C29" i="68"/>
  <c r="W81" i="68"/>
  <c r="K36" i="68"/>
  <c r="P36" i="68"/>
  <c r="J36" i="68"/>
  <c r="H36" i="68"/>
  <c r="G36" i="68"/>
  <c r="F36" i="68"/>
  <c r="E36" i="68"/>
  <c r="D36" i="68"/>
  <c r="C36" i="68"/>
  <c r="W80" i="68"/>
  <c r="K21" i="68"/>
  <c r="P21" i="68"/>
  <c r="J21" i="68"/>
  <c r="H21" i="68"/>
  <c r="G21" i="68"/>
  <c r="F21" i="68"/>
  <c r="E21" i="68"/>
  <c r="D21" i="68"/>
  <c r="C21" i="68"/>
  <c r="W79" i="68"/>
  <c r="K93" i="68"/>
  <c r="P93" i="68"/>
  <c r="J93" i="68"/>
  <c r="H93" i="68"/>
  <c r="G93" i="68"/>
  <c r="F93" i="68"/>
  <c r="E93" i="68"/>
  <c r="D93" i="68"/>
  <c r="C93" i="68"/>
  <c r="W78" i="68"/>
  <c r="K108" i="68"/>
  <c r="P108" i="68"/>
  <c r="J108" i="68"/>
  <c r="H108" i="68"/>
  <c r="G108" i="68"/>
  <c r="F108" i="68"/>
  <c r="E108" i="68"/>
  <c r="D108" i="68"/>
  <c r="C108" i="68"/>
  <c r="W77" i="68"/>
  <c r="K96" i="68"/>
  <c r="P96" i="68"/>
  <c r="J96" i="68"/>
  <c r="H96" i="68"/>
  <c r="G96" i="68"/>
  <c r="F96" i="68"/>
  <c r="E96" i="68"/>
  <c r="D96" i="68"/>
  <c r="C96" i="68"/>
  <c r="W76" i="68"/>
  <c r="K103" i="68"/>
  <c r="P103" i="68"/>
  <c r="J103" i="68"/>
  <c r="H103" i="68"/>
  <c r="G103" i="68"/>
  <c r="F103" i="68"/>
  <c r="E103" i="68"/>
  <c r="D103" i="68"/>
  <c r="C103" i="68"/>
  <c r="W75" i="68"/>
  <c r="K62" i="68"/>
  <c r="P62" i="68"/>
  <c r="J62" i="68"/>
  <c r="H62" i="68"/>
  <c r="G62" i="68"/>
  <c r="F62" i="68"/>
  <c r="E62" i="68"/>
  <c r="D62" i="68"/>
  <c r="C62" i="68"/>
  <c r="W74" i="68"/>
  <c r="K27" i="68"/>
  <c r="P27" i="68"/>
  <c r="J27" i="68"/>
  <c r="H27" i="68"/>
  <c r="G27" i="68"/>
  <c r="F27" i="68"/>
  <c r="E27" i="68"/>
  <c r="D27" i="68"/>
  <c r="C27" i="68"/>
  <c r="W73" i="68"/>
  <c r="K115" i="68"/>
  <c r="H115" i="68"/>
  <c r="G115" i="68"/>
  <c r="F115" i="68"/>
  <c r="E115" i="68"/>
  <c r="D115" i="68"/>
  <c r="C115" i="68"/>
  <c r="W72" i="68"/>
  <c r="K48" i="68"/>
  <c r="P48" i="68"/>
  <c r="J48" i="68"/>
  <c r="H48" i="68"/>
  <c r="G48" i="68"/>
  <c r="F48" i="68"/>
  <c r="E48" i="68"/>
  <c r="D48" i="68"/>
  <c r="C48" i="68"/>
  <c r="W71" i="68"/>
  <c r="K54" i="68"/>
  <c r="P54" i="68"/>
  <c r="J54" i="68"/>
  <c r="H54" i="68"/>
  <c r="G54" i="68"/>
  <c r="F54" i="68"/>
  <c r="E54" i="68"/>
  <c r="D54" i="68"/>
  <c r="C54" i="68"/>
  <c r="W70" i="68"/>
  <c r="K12" i="68"/>
  <c r="P12" i="68"/>
  <c r="J12" i="68"/>
  <c r="H12" i="68"/>
  <c r="G12" i="68"/>
  <c r="F12" i="68"/>
  <c r="E12" i="68"/>
  <c r="D12" i="68"/>
  <c r="C12" i="68"/>
  <c r="W69" i="68"/>
  <c r="K37" i="68"/>
  <c r="P37" i="68"/>
  <c r="J37" i="68"/>
  <c r="H37" i="68"/>
  <c r="G37" i="68"/>
  <c r="F37" i="68"/>
  <c r="E37" i="68"/>
  <c r="D37" i="68"/>
  <c r="C37" i="68"/>
  <c r="W68" i="68"/>
  <c r="K18" i="68"/>
  <c r="P18" i="68"/>
  <c r="J18" i="68"/>
  <c r="H18" i="68"/>
  <c r="G18" i="68"/>
  <c r="F18" i="68"/>
  <c r="E18" i="68"/>
  <c r="D18" i="68"/>
  <c r="C18" i="68"/>
  <c r="W67" i="68"/>
  <c r="K44" i="68"/>
  <c r="P44" i="68"/>
  <c r="J44" i="68"/>
  <c r="H44" i="68"/>
  <c r="G44" i="68"/>
  <c r="F44" i="68"/>
  <c r="E44" i="68"/>
  <c r="D44" i="68"/>
  <c r="C44" i="68"/>
  <c r="W66" i="68"/>
  <c r="K84" i="68"/>
  <c r="P84" i="68"/>
  <c r="J84" i="68"/>
  <c r="H84" i="68"/>
  <c r="G84" i="68"/>
  <c r="F84" i="68"/>
  <c r="E84" i="68"/>
  <c r="D84" i="68"/>
  <c r="C84" i="68"/>
  <c r="W65" i="68"/>
  <c r="K47" i="68"/>
  <c r="P47" i="68"/>
  <c r="J47" i="68"/>
  <c r="H47" i="68"/>
  <c r="G47" i="68"/>
  <c r="F47" i="68"/>
  <c r="E47" i="68"/>
  <c r="D47" i="68"/>
  <c r="C47" i="68"/>
  <c r="W64" i="68"/>
  <c r="K87" i="68"/>
  <c r="P87" i="68"/>
  <c r="J87" i="68"/>
  <c r="H87" i="68"/>
  <c r="G87" i="68"/>
  <c r="F87" i="68"/>
  <c r="E87" i="68"/>
  <c r="D87" i="68"/>
  <c r="C87" i="68"/>
  <c r="W63" i="68"/>
  <c r="K94" i="68"/>
  <c r="P94" i="68"/>
  <c r="J94" i="68"/>
  <c r="H94" i="68"/>
  <c r="G94" i="68"/>
  <c r="F94" i="68"/>
  <c r="E94" i="68"/>
  <c r="D94" i="68"/>
  <c r="C94" i="68"/>
  <c r="W62" i="68"/>
  <c r="K88" i="68"/>
  <c r="P88" i="68"/>
  <c r="J88" i="68"/>
  <c r="H88" i="68"/>
  <c r="G88" i="68"/>
  <c r="F88" i="68"/>
  <c r="E88" i="68"/>
  <c r="D88" i="68"/>
  <c r="C88" i="68"/>
  <c r="W61" i="68"/>
  <c r="K92" i="68"/>
  <c r="P92" i="68"/>
  <c r="J92" i="68"/>
  <c r="H92" i="68"/>
  <c r="G92" i="68"/>
  <c r="F92" i="68"/>
  <c r="E92" i="68"/>
  <c r="D92" i="68"/>
  <c r="C92" i="68"/>
  <c r="W60" i="68"/>
  <c r="K56" i="68"/>
  <c r="P56" i="68"/>
  <c r="J56" i="68"/>
  <c r="H56" i="68"/>
  <c r="G56" i="68"/>
  <c r="F56" i="68"/>
  <c r="E56" i="68"/>
  <c r="D56" i="68"/>
  <c r="C56" i="68"/>
  <c r="W59" i="68"/>
  <c r="K42" i="68"/>
  <c r="P42" i="68"/>
  <c r="J42" i="68"/>
  <c r="H42" i="68"/>
  <c r="G42" i="68"/>
  <c r="F42" i="68"/>
  <c r="E42" i="68"/>
  <c r="D42" i="68"/>
  <c r="C42" i="68"/>
  <c r="W58" i="68"/>
  <c r="K102" i="68"/>
  <c r="P102" i="68"/>
  <c r="J102" i="68"/>
  <c r="H102" i="68"/>
  <c r="G102" i="68"/>
  <c r="F102" i="68"/>
  <c r="E102" i="68"/>
  <c r="D102" i="68"/>
  <c r="C102" i="68"/>
  <c r="W57" i="68"/>
  <c r="K24" i="68"/>
  <c r="P24" i="68"/>
  <c r="J24" i="68"/>
  <c r="H24" i="68"/>
  <c r="G24" i="68"/>
  <c r="F24" i="68"/>
  <c r="E24" i="68"/>
  <c r="D24" i="68"/>
  <c r="C24" i="68"/>
  <c r="W56" i="68"/>
  <c r="K91" i="68"/>
  <c r="P91" i="68"/>
  <c r="J91" i="68"/>
  <c r="H91" i="68"/>
  <c r="G91" i="68"/>
  <c r="F91" i="68"/>
  <c r="E91" i="68"/>
  <c r="D91" i="68"/>
  <c r="C91" i="68"/>
  <c r="W55" i="68"/>
  <c r="K75" i="68"/>
  <c r="P75" i="68"/>
  <c r="J75" i="68"/>
  <c r="H75" i="68"/>
  <c r="G75" i="68"/>
  <c r="F75" i="68"/>
  <c r="E75" i="68"/>
  <c r="D75" i="68"/>
  <c r="C75" i="68"/>
  <c r="W54" i="68"/>
  <c r="K74" i="68"/>
  <c r="P74" i="68"/>
  <c r="J74" i="68"/>
  <c r="H74" i="68"/>
  <c r="G74" i="68"/>
  <c r="F74" i="68"/>
  <c r="E74" i="68"/>
  <c r="D74" i="68"/>
  <c r="C74" i="68"/>
  <c r="W53" i="68"/>
  <c r="K57" i="68"/>
  <c r="P57" i="68"/>
  <c r="J57" i="68"/>
  <c r="H57" i="68"/>
  <c r="G57" i="68"/>
  <c r="F57" i="68"/>
  <c r="E57" i="68"/>
  <c r="D57" i="68"/>
  <c r="C57" i="68"/>
  <c r="W52" i="68"/>
  <c r="K85" i="68"/>
  <c r="P85" i="68"/>
  <c r="J85" i="68"/>
  <c r="H85" i="68"/>
  <c r="G85" i="68"/>
  <c r="F85" i="68"/>
  <c r="E85" i="68"/>
  <c r="D85" i="68"/>
  <c r="C85" i="68"/>
  <c r="W51" i="68"/>
  <c r="K73" i="68"/>
  <c r="P73" i="68"/>
  <c r="J73" i="68"/>
  <c r="H73" i="68"/>
  <c r="G73" i="68"/>
  <c r="F73" i="68"/>
  <c r="E73" i="68"/>
  <c r="D73" i="68"/>
  <c r="C73" i="68"/>
  <c r="W50" i="68"/>
  <c r="K22" i="68"/>
  <c r="P22" i="68"/>
  <c r="J22" i="68"/>
  <c r="H22" i="68"/>
  <c r="G22" i="68"/>
  <c r="F22" i="68"/>
  <c r="E22" i="68"/>
  <c r="D22" i="68"/>
  <c r="C22" i="68"/>
  <c r="W49" i="68"/>
  <c r="K52" i="68"/>
  <c r="P52" i="68"/>
  <c r="J52" i="68"/>
  <c r="H52" i="68"/>
  <c r="G52" i="68"/>
  <c r="F52" i="68"/>
  <c r="E52" i="68"/>
  <c r="D52" i="68"/>
  <c r="C52" i="68"/>
  <c r="W48" i="68"/>
  <c r="K16" i="68"/>
  <c r="P16" i="68"/>
  <c r="J16" i="68"/>
  <c r="H16" i="68"/>
  <c r="G16" i="68"/>
  <c r="F16" i="68"/>
  <c r="E16" i="68"/>
  <c r="D16" i="68"/>
  <c r="C16" i="68"/>
  <c r="W47" i="68"/>
  <c r="K63" i="68"/>
  <c r="P63" i="68"/>
  <c r="J63" i="68"/>
  <c r="H63" i="68"/>
  <c r="G63" i="68"/>
  <c r="F63" i="68"/>
  <c r="E63" i="68"/>
  <c r="D63" i="68"/>
  <c r="C63" i="68"/>
  <c r="W46" i="68"/>
  <c r="K49" i="68"/>
  <c r="P49" i="68"/>
  <c r="J49" i="68"/>
  <c r="H49" i="68"/>
  <c r="G49" i="68"/>
  <c r="F49" i="68"/>
  <c r="E49" i="68"/>
  <c r="D49" i="68"/>
  <c r="C49" i="68"/>
  <c r="W45" i="68"/>
  <c r="K31" i="68"/>
  <c r="P31" i="68"/>
  <c r="J31" i="68"/>
  <c r="H31" i="68"/>
  <c r="G31" i="68"/>
  <c r="F31" i="68"/>
  <c r="E31" i="68"/>
  <c r="D31" i="68"/>
  <c r="C31" i="68"/>
  <c r="W44" i="68"/>
  <c r="K104" i="68"/>
  <c r="P104" i="68"/>
  <c r="J104" i="68"/>
  <c r="H104" i="68"/>
  <c r="G104" i="68"/>
  <c r="F104" i="68"/>
  <c r="E104" i="68"/>
  <c r="D104" i="68"/>
  <c r="C104" i="68"/>
  <c r="W43" i="68"/>
  <c r="K112" i="68"/>
  <c r="H112" i="68"/>
  <c r="G112" i="68"/>
  <c r="F112" i="68"/>
  <c r="E112" i="68"/>
  <c r="D112" i="68"/>
  <c r="C112" i="68"/>
  <c r="W42" i="68"/>
  <c r="K83" i="68"/>
  <c r="P83" i="68"/>
  <c r="J83" i="68"/>
  <c r="H83" i="68"/>
  <c r="G83" i="68"/>
  <c r="F83" i="68"/>
  <c r="E83" i="68"/>
  <c r="D83" i="68"/>
  <c r="C83" i="68"/>
  <c r="W41" i="68"/>
  <c r="K66" i="68"/>
  <c r="P66" i="68"/>
  <c r="J66" i="68"/>
  <c r="H66" i="68"/>
  <c r="G66" i="68"/>
  <c r="F66" i="68"/>
  <c r="E66" i="68"/>
  <c r="D66" i="68"/>
  <c r="C66" i="68"/>
  <c r="W40" i="68"/>
  <c r="K77" i="68"/>
  <c r="P77" i="68"/>
  <c r="J77" i="68"/>
  <c r="H77" i="68"/>
  <c r="G77" i="68"/>
  <c r="F77" i="68"/>
  <c r="E77" i="68"/>
  <c r="D77" i="68"/>
  <c r="C77" i="68"/>
  <c r="W39" i="68"/>
  <c r="K17" i="68"/>
  <c r="P17" i="68"/>
  <c r="J17" i="68"/>
  <c r="H17" i="68"/>
  <c r="G17" i="68"/>
  <c r="F17" i="68"/>
  <c r="E17" i="68"/>
  <c r="D17" i="68"/>
  <c r="C17" i="68"/>
  <c r="W38" i="68"/>
  <c r="K50" i="68"/>
  <c r="P50" i="68"/>
  <c r="J50" i="68"/>
  <c r="H50" i="68"/>
  <c r="G50" i="68"/>
  <c r="F50" i="68"/>
  <c r="E50" i="68"/>
  <c r="D50" i="68"/>
  <c r="C50" i="68"/>
  <c r="W37" i="68"/>
  <c r="K86" i="68"/>
  <c r="P86" i="68"/>
  <c r="J86" i="68"/>
  <c r="H86" i="68"/>
  <c r="G86" i="68"/>
  <c r="F86" i="68"/>
  <c r="E86" i="68"/>
  <c r="D86" i="68"/>
  <c r="C86" i="68"/>
  <c r="W36" i="68"/>
  <c r="K67" i="68"/>
  <c r="P67" i="68"/>
  <c r="J67" i="68"/>
  <c r="H67" i="68"/>
  <c r="G67" i="68"/>
  <c r="F67" i="68"/>
  <c r="E67" i="68"/>
  <c r="D67" i="68"/>
  <c r="C67" i="68"/>
  <c r="W35" i="68"/>
  <c r="K90" i="68"/>
  <c r="P90" i="68"/>
  <c r="J90" i="68"/>
  <c r="H90" i="68"/>
  <c r="G90" i="68"/>
  <c r="F90" i="68"/>
  <c r="E90" i="68"/>
  <c r="D90" i="68"/>
  <c r="C90" i="68"/>
  <c r="W34" i="68"/>
  <c r="K20" i="68"/>
  <c r="P20" i="68"/>
  <c r="J20" i="68"/>
  <c r="H20" i="68"/>
  <c r="G20" i="68"/>
  <c r="F20" i="68"/>
  <c r="E20" i="68"/>
  <c r="D20" i="68"/>
  <c r="C20" i="68"/>
  <c r="W33" i="68"/>
  <c r="K99" i="68"/>
  <c r="P99" i="68"/>
  <c r="J99" i="68"/>
  <c r="H99" i="68"/>
  <c r="G99" i="68"/>
  <c r="F99" i="68"/>
  <c r="E99" i="68"/>
  <c r="D99" i="68"/>
  <c r="C99" i="68"/>
  <c r="W32" i="68"/>
  <c r="K68" i="68"/>
  <c r="P68" i="68"/>
  <c r="J68" i="68"/>
  <c r="H68" i="68"/>
  <c r="G68" i="68"/>
  <c r="F68" i="68"/>
  <c r="E68" i="68"/>
  <c r="D68" i="68"/>
  <c r="C68" i="68"/>
  <c r="W31" i="68"/>
  <c r="K89" i="68"/>
  <c r="P89" i="68"/>
  <c r="J89" i="68"/>
  <c r="H89" i="68"/>
  <c r="G89" i="68"/>
  <c r="F89" i="68"/>
  <c r="E89" i="68"/>
  <c r="D89" i="68"/>
  <c r="C89" i="68"/>
  <c r="W30" i="68"/>
  <c r="K111" i="68"/>
  <c r="H111" i="68"/>
  <c r="G111" i="68"/>
  <c r="F111" i="68"/>
  <c r="E111" i="68"/>
  <c r="D111" i="68"/>
  <c r="C111" i="68"/>
  <c r="W29" i="68"/>
  <c r="K64" i="68"/>
  <c r="P64" i="68"/>
  <c r="J64" i="68"/>
  <c r="H64" i="68"/>
  <c r="G64" i="68"/>
  <c r="F64" i="68"/>
  <c r="E64" i="68"/>
  <c r="D64" i="68"/>
  <c r="C64" i="68"/>
  <c r="W28" i="68"/>
  <c r="K25" i="68"/>
  <c r="P25" i="68"/>
  <c r="J25" i="68"/>
  <c r="H25" i="68"/>
  <c r="G25" i="68"/>
  <c r="F25" i="68"/>
  <c r="E25" i="68"/>
  <c r="D25" i="68"/>
  <c r="C25" i="68"/>
  <c r="W27" i="68"/>
  <c r="K65" i="68"/>
  <c r="P65" i="68"/>
  <c r="J65" i="68"/>
  <c r="H65" i="68"/>
  <c r="G65" i="68"/>
  <c r="F65" i="68"/>
  <c r="E65" i="68"/>
  <c r="D65" i="68"/>
  <c r="C65" i="68"/>
  <c r="W26" i="68"/>
  <c r="K106" i="68"/>
  <c r="P106" i="68"/>
  <c r="J106" i="68"/>
  <c r="H106" i="68"/>
  <c r="G106" i="68"/>
  <c r="F106" i="68"/>
  <c r="E106" i="68"/>
  <c r="D106" i="68"/>
  <c r="C106" i="68"/>
  <c r="W25" i="68"/>
  <c r="K46" i="68"/>
  <c r="P46" i="68"/>
  <c r="J46" i="68"/>
  <c r="H46" i="68"/>
  <c r="G46" i="68"/>
  <c r="F46" i="68"/>
  <c r="E46" i="68"/>
  <c r="D46" i="68"/>
  <c r="C46" i="68"/>
  <c r="W24" i="68"/>
  <c r="K78" i="68"/>
  <c r="P78" i="68"/>
  <c r="J78" i="68"/>
  <c r="H78" i="68"/>
  <c r="G78" i="68"/>
  <c r="F78" i="68"/>
  <c r="E78" i="68"/>
  <c r="D78" i="68"/>
  <c r="C78" i="68"/>
  <c r="W23" i="68"/>
  <c r="K41" i="68"/>
  <c r="P41" i="68"/>
  <c r="J41" i="68"/>
  <c r="H41" i="68"/>
  <c r="G41" i="68"/>
  <c r="F41" i="68"/>
  <c r="E41" i="68"/>
  <c r="D41" i="68"/>
  <c r="C41" i="68"/>
  <c r="W22" i="68"/>
  <c r="K14" i="68"/>
  <c r="P14" i="68"/>
  <c r="J14" i="68"/>
  <c r="H14" i="68"/>
  <c r="G14" i="68"/>
  <c r="F14" i="68"/>
  <c r="E14" i="68"/>
  <c r="D14" i="68"/>
  <c r="C14" i="68"/>
  <c r="W21" i="68"/>
  <c r="K51" i="68"/>
  <c r="P51" i="68"/>
  <c r="J51" i="68"/>
  <c r="H51" i="68"/>
  <c r="G51" i="68"/>
  <c r="F51" i="68"/>
  <c r="E51" i="68"/>
  <c r="D51" i="68"/>
  <c r="C51" i="68"/>
  <c r="W20" i="68"/>
  <c r="K110" i="68"/>
  <c r="H110" i="68"/>
  <c r="G110" i="68"/>
  <c r="F110" i="68"/>
  <c r="E110" i="68"/>
  <c r="D110" i="68"/>
  <c r="C110" i="68"/>
  <c r="W19" i="68"/>
  <c r="K38" i="68"/>
  <c r="P38" i="68"/>
  <c r="J38" i="68"/>
  <c r="H38" i="68"/>
  <c r="G38" i="68"/>
  <c r="F38" i="68"/>
  <c r="E38" i="68"/>
  <c r="D38" i="68"/>
  <c r="C38" i="68"/>
  <c r="W18" i="68"/>
  <c r="K35" i="68"/>
  <c r="P35" i="68"/>
  <c r="J35" i="68"/>
  <c r="H35" i="68"/>
  <c r="G35" i="68"/>
  <c r="F35" i="68"/>
  <c r="E35" i="68"/>
  <c r="D35" i="68"/>
  <c r="C35" i="68"/>
  <c r="W17" i="68"/>
  <c r="K109" i="68"/>
  <c r="P109" i="68"/>
  <c r="J109" i="68"/>
  <c r="H109" i="68"/>
  <c r="G109" i="68"/>
  <c r="F109" i="68"/>
  <c r="E109" i="68"/>
  <c r="D109" i="68"/>
  <c r="C109" i="68"/>
  <c r="W16" i="68"/>
  <c r="K80" i="68"/>
  <c r="P80" i="68"/>
  <c r="J80" i="68"/>
  <c r="H80" i="68"/>
  <c r="G80" i="68"/>
  <c r="F80" i="68"/>
  <c r="E80" i="68"/>
  <c r="D80" i="68"/>
  <c r="C80" i="68"/>
  <c r="W15" i="68"/>
  <c r="K61" i="68"/>
  <c r="P61" i="68"/>
  <c r="J61" i="68"/>
  <c r="H61" i="68"/>
  <c r="G61" i="68"/>
  <c r="F61" i="68"/>
  <c r="E61" i="68"/>
  <c r="D61" i="68"/>
  <c r="C61" i="68"/>
  <c r="W14" i="68"/>
  <c r="K15" i="68"/>
  <c r="P15" i="68"/>
  <c r="J15" i="68"/>
  <c r="H15" i="68"/>
  <c r="G15" i="68"/>
  <c r="F15" i="68"/>
  <c r="E15" i="68"/>
  <c r="D15" i="68"/>
  <c r="C15" i="68"/>
  <c r="W13" i="68"/>
  <c r="K79" i="68"/>
  <c r="P79" i="68"/>
  <c r="J79" i="68"/>
  <c r="H79" i="68"/>
  <c r="G79" i="68"/>
  <c r="F79" i="68"/>
  <c r="E79" i="68"/>
  <c r="D79" i="68"/>
  <c r="C79" i="68"/>
  <c r="W12" i="68"/>
  <c r="K70" i="68"/>
  <c r="P70" i="68"/>
  <c r="J70" i="68"/>
  <c r="H70" i="68"/>
  <c r="G70" i="68"/>
  <c r="F70" i="68"/>
  <c r="E70" i="68"/>
  <c r="D70" i="68"/>
  <c r="C70" i="68"/>
  <c r="K4" i="68"/>
  <c r="A2" i="68"/>
  <c r="V1" i="68"/>
  <c r="A1" i="68"/>
  <c r="B4" i="64"/>
  <c r="F3" i="64"/>
  <c r="A1" i="63"/>
  <c r="J114" i="62"/>
  <c r="K23" i="62"/>
  <c r="K38" i="62"/>
  <c r="K19" i="62"/>
  <c r="K30" i="62"/>
  <c r="K12" i="62"/>
  <c r="K13" i="62"/>
  <c r="K14" i="62"/>
  <c r="K16" i="62"/>
  <c r="K17" i="62"/>
  <c r="K18" i="62"/>
  <c r="K22" i="62"/>
  <c r="K32" i="62"/>
  <c r="K36" i="62"/>
  <c r="K28" i="62"/>
  <c r="K39" i="62"/>
  <c r="K42" i="62"/>
  <c r="K21" i="62"/>
  <c r="K25" i="62"/>
  <c r="K26" i="62"/>
  <c r="K27" i="62"/>
  <c r="K29" i="62"/>
  <c r="K33" i="62"/>
  <c r="K34" i="62"/>
  <c r="K35" i="62"/>
  <c r="K37" i="62"/>
  <c r="K40" i="62"/>
  <c r="K41" i="62"/>
  <c r="K43" i="62"/>
  <c r="K44" i="62"/>
  <c r="K45" i="62"/>
  <c r="K15" i="62"/>
  <c r="K31" i="62"/>
  <c r="K24" i="62"/>
  <c r="K114" i="62"/>
  <c r="K58" i="62"/>
  <c r="K75" i="62"/>
  <c r="K73" i="62"/>
  <c r="K65" i="62"/>
  <c r="K50" i="62"/>
  <c r="K81" i="62"/>
  <c r="K76" i="62"/>
  <c r="K105" i="62"/>
  <c r="K85" i="62"/>
  <c r="K109" i="62"/>
  <c r="K82" i="62"/>
  <c r="K110" i="62"/>
  <c r="K88" i="62"/>
  <c r="K112" i="62"/>
  <c r="K56" i="62"/>
  <c r="K103" i="62"/>
  <c r="K113" i="62"/>
  <c r="K99" i="62"/>
  <c r="K102" i="62"/>
  <c r="K104" i="62"/>
  <c r="K101" i="62"/>
  <c r="K116" i="62"/>
  <c r="K100" i="62"/>
  <c r="K74" i="62"/>
  <c r="K48" i="62"/>
  <c r="K111" i="62"/>
  <c r="K66" i="62"/>
  <c r="K55" i="62"/>
  <c r="K61" i="62"/>
  <c r="K80" i="62"/>
  <c r="K115" i="62"/>
  <c r="K92" i="62"/>
  <c r="K98" i="62"/>
  <c r="K62" i="62"/>
  <c r="K108" i="62"/>
  <c r="K63" i="62"/>
  <c r="K68" i="62"/>
  <c r="K83" i="62"/>
  <c r="K78" i="62"/>
  <c r="K95" i="62"/>
  <c r="K96" i="62"/>
  <c r="K70" i="62"/>
  <c r="K59" i="62"/>
  <c r="K51" i="62"/>
  <c r="K86" i="62"/>
  <c r="K64" i="62"/>
  <c r="K79" i="62"/>
  <c r="K57" i="62"/>
  <c r="K117" i="62"/>
  <c r="K53" i="62"/>
  <c r="K69" i="62"/>
  <c r="K107" i="62"/>
  <c r="K97" i="62"/>
  <c r="K52" i="62"/>
  <c r="K54" i="62"/>
  <c r="K91" i="62"/>
  <c r="K93" i="62"/>
  <c r="K60" i="62"/>
  <c r="K72" i="62"/>
  <c r="K84" i="62"/>
  <c r="K46" i="62"/>
  <c r="K94" i="62"/>
  <c r="K106" i="62"/>
  <c r="K47" i="62"/>
  <c r="K49" i="62"/>
  <c r="K89" i="62"/>
  <c r="K67" i="62"/>
  <c r="K71" i="62"/>
  <c r="K77" i="62"/>
  <c r="K90" i="62"/>
  <c r="K87" i="62"/>
  <c r="K118" i="62"/>
  <c r="K119" i="62"/>
  <c r="K20" i="62"/>
  <c r="C82" i="65"/>
  <c r="D82" i="65"/>
  <c r="E82" i="65"/>
  <c r="R82" i="65"/>
  <c r="T82" i="65"/>
  <c r="V82" i="65"/>
  <c r="C25" i="65"/>
  <c r="D25" i="65"/>
  <c r="E25" i="65"/>
  <c r="R25" i="65"/>
  <c r="M82" i="63"/>
  <c r="M43" i="63"/>
  <c r="T43" i="65"/>
  <c r="U45" i="65"/>
  <c r="V45" i="65"/>
  <c r="C29" i="65"/>
  <c r="D29" i="65"/>
  <c r="E29" i="65"/>
  <c r="R29" i="65"/>
  <c r="M91" i="63"/>
  <c r="M131" i="63"/>
  <c r="T46" i="65"/>
  <c r="U46" i="65"/>
  <c r="V46" i="65"/>
  <c r="C43" i="65"/>
  <c r="D43" i="65"/>
  <c r="E43" i="65"/>
  <c r="R43" i="65"/>
  <c r="M120" i="63"/>
  <c r="T47" i="65"/>
  <c r="U47" i="65"/>
  <c r="V47" i="65"/>
  <c r="C48" i="65"/>
  <c r="D48" i="65"/>
  <c r="E48" i="65"/>
  <c r="R48" i="65"/>
  <c r="T48" i="65"/>
  <c r="U48" i="65"/>
  <c r="V48" i="65"/>
  <c r="C49" i="65"/>
  <c r="D49" i="65"/>
  <c r="E49" i="65"/>
  <c r="R49" i="65"/>
  <c r="T49" i="65"/>
  <c r="U49" i="65"/>
  <c r="V49" i="65"/>
  <c r="C50" i="65"/>
  <c r="D50" i="65"/>
  <c r="E50" i="65"/>
  <c r="R50" i="65"/>
  <c r="T50" i="65"/>
  <c r="U50" i="65"/>
  <c r="V50" i="65"/>
  <c r="C51" i="65"/>
  <c r="D51" i="65"/>
  <c r="E51" i="65"/>
  <c r="R51" i="65"/>
  <c r="T51" i="65"/>
  <c r="U51" i="65"/>
  <c r="V51" i="65"/>
  <c r="C52" i="65"/>
  <c r="D52" i="65"/>
  <c r="E52" i="65"/>
  <c r="R52" i="65"/>
  <c r="T52" i="65"/>
  <c r="U52" i="65"/>
  <c r="V52" i="65"/>
  <c r="C53" i="65"/>
  <c r="D53" i="65"/>
  <c r="E53" i="65"/>
  <c r="R53" i="65"/>
  <c r="T53" i="65"/>
  <c r="U53" i="65"/>
  <c r="V53" i="65"/>
  <c r="C54" i="65"/>
  <c r="D54" i="65"/>
  <c r="E54" i="65"/>
  <c r="R54" i="65"/>
  <c r="T54" i="65"/>
  <c r="U54" i="65"/>
  <c r="V54" i="65"/>
  <c r="Z13" i="65"/>
  <c r="Z14" i="65"/>
  <c r="Z15" i="65"/>
  <c r="Z16" i="65"/>
  <c r="Z17" i="65"/>
  <c r="Z18" i="65"/>
  <c r="Z19" i="65"/>
  <c r="Z20" i="65"/>
  <c r="Z21" i="65"/>
  <c r="Z22" i="65"/>
  <c r="Z23" i="65"/>
  <c r="Z24" i="65"/>
  <c r="Z25" i="65"/>
  <c r="Z26" i="65"/>
  <c r="Z12" i="65"/>
  <c r="M18" i="63"/>
  <c r="T67" i="65"/>
  <c r="V67" i="65"/>
  <c r="M29" i="63"/>
  <c r="T68" i="65"/>
  <c r="V68" i="65"/>
  <c r="M45" i="63"/>
  <c r="T69" i="65"/>
  <c r="V69" i="65"/>
  <c r="M47" i="63"/>
  <c r="T70" i="65"/>
  <c r="V70" i="65"/>
  <c r="M100" i="63"/>
  <c r="T71" i="65"/>
  <c r="V71" i="65"/>
  <c r="M30" i="63"/>
  <c r="T75" i="65"/>
  <c r="V72" i="65"/>
  <c r="M21" i="63"/>
  <c r="T73" i="65"/>
  <c r="V73" i="65"/>
  <c r="M22" i="63"/>
  <c r="T74" i="65"/>
  <c r="V74" i="65"/>
  <c r="M19" i="63"/>
  <c r="T72" i="65"/>
  <c r="V75" i="65"/>
  <c r="M77" i="63"/>
  <c r="T76" i="65"/>
  <c r="V76" i="65"/>
  <c r="M31" i="63"/>
  <c r="T77" i="65"/>
  <c r="V77" i="65"/>
  <c r="M105" i="63"/>
  <c r="T78" i="65"/>
  <c r="V78" i="65"/>
  <c r="M46" i="63"/>
  <c r="T79" i="65"/>
  <c r="V79" i="65"/>
  <c r="M95" i="63"/>
  <c r="T80" i="65"/>
  <c r="V80" i="65"/>
  <c r="T81" i="65"/>
  <c r="V81" i="65"/>
  <c r="T83" i="65"/>
  <c r="V83" i="65"/>
  <c r="T84" i="65"/>
  <c r="V84" i="65"/>
  <c r="T85" i="65"/>
  <c r="V85" i="65"/>
  <c r="V66" i="65"/>
  <c r="M14" i="63"/>
  <c r="T66" i="65"/>
  <c r="V13" i="65"/>
  <c r="V14" i="65"/>
  <c r="V15" i="65"/>
  <c r="V16" i="65"/>
  <c r="V17" i="65"/>
  <c r="V18" i="65"/>
  <c r="V19" i="65"/>
  <c r="V20" i="65"/>
  <c r="V21" i="65"/>
  <c r="V22" i="65"/>
  <c r="V23" i="65"/>
  <c r="V24" i="65"/>
  <c r="V25" i="65"/>
  <c r="V26" i="65"/>
  <c r="V27" i="65"/>
  <c r="V28" i="65"/>
  <c r="V29" i="65"/>
  <c r="V30" i="65"/>
  <c r="V31" i="65"/>
  <c r="V32" i="65"/>
  <c r="V33" i="65"/>
  <c r="V34" i="65"/>
  <c r="V35" i="65"/>
  <c r="V36" i="65"/>
  <c r="V37" i="65"/>
  <c r="V38" i="65"/>
  <c r="V39" i="65"/>
  <c r="V40" i="65"/>
  <c r="V41" i="65"/>
  <c r="V42" i="65"/>
  <c r="V43" i="65"/>
  <c r="V44" i="65"/>
  <c r="V55" i="65"/>
  <c r="V56" i="65"/>
  <c r="V57" i="65"/>
  <c r="V58" i="65"/>
  <c r="V59" i="65"/>
  <c r="V60" i="65"/>
  <c r="V61" i="65"/>
  <c r="V12" i="65"/>
  <c r="M12" i="63"/>
  <c r="M13" i="63"/>
  <c r="T13" i="65"/>
  <c r="M23" i="63"/>
  <c r="T14" i="65"/>
  <c r="T15" i="65"/>
  <c r="M16" i="63"/>
  <c r="T16" i="65"/>
  <c r="T17" i="65"/>
  <c r="M33" i="63"/>
  <c r="T18" i="65"/>
  <c r="M15" i="63"/>
  <c r="T19" i="65"/>
  <c r="T20" i="65"/>
  <c r="M28" i="63"/>
  <c r="T22" i="65"/>
  <c r="M20" i="63"/>
  <c r="T21" i="65"/>
  <c r="M17" i="63"/>
  <c r="T23" i="65"/>
  <c r="T24" i="65"/>
  <c r="M35" i="63"/>
  <c r="T26" i="65"/>
  <c r="T25" i="65"/>
  <c r="M26" i="63"/>
  <c r="T27" i="65"/>
  <c r="M25" i="63"/>
  <c r="T28" i="65"/>
  <c r="T29" i="65"/>
  <c r="M73" i="63"/>
  <c r="T30" i="65"/>
  <c r="M24" i="63"/>
  <c r="T31" i="65"/>
  <c r="M27" i="63"/>
  <c r="T32" i="65"/>
  <c r="M34" i="63"/>
  <c r="T33" i="65"/>
  <c r="M36" i="63"/>
  <c r="T34" i="65"/>
  <c r="M85" i="63"/>
  <c r="T35" i="65"/>
  <c r="T37" i="65"/>
  <c r="T36" i="65"/>
  <c r="M41" i="63"/>
  <c r="T38" i="65"/>
  <c r="T39" i="65"/>
  <c r="M37" i="63"/>
  <c r="T40" i="65"/>
  <c r="M42" i="63"/>
  <c r="T41" i="65"/>
  <c r="M32" i="63"/>
  <c r="T42" i="65"/>
  <c r="T44" i="65"/>
  <c r="T45" i="65"/>
  <c r="T55" i="65"/>
  <c r="T56" i="65"/>
  <c r="T57" i="65"/>
  <c r="T58" i="65"/>
  <c r="T59" i="65"/>
  <c r="T60" i="65"/>
  <c r="T61" i="65"/>
  <c r="T12" i="65"/>
  <c r="A11" i="63"/>
  <c r="E146" i="63"/>
  <c r="E147" i="63"/>
  <c r="E148" i="63"/>
  <c r="E149" i="63"/>
  <c r="E145" i="63"/>
  <c r="E137" i="62"/>
  <c r="D137" i="62"/>
  <c r="C137" i="62"/>
  <c r="E136" i="62"/>
  <c r="D136" i="62"/>
  <c r="C136" i="62"/>
  <c r="E135" i="62"/>
  <c r="D135" i="62"/>
  <c r="C135" i="62"/>
  <c r="D3" i="63"/>
  <c r="A4" i="63"/>
  <c r="A4" i="65"/>
  <c r="D3" i="65"/>
  <c r="R85" i="65"/>
  <c r="E85" i="65"/>
  <c r="D85" i="65"/>
  <c r="C85" i="65"/>
  <c r="R84" i="65"/>
  <c r="E84" i="65"/>
  <c r="D84" i="65"/>
  <c r="C84" i="65"/>
  <c r="R83" i="65"/>
  <c r="E83" i="65"/>
  <c r="D83" i="65"/>
  <c r="C83" i="65"/>
  <c r="R76" i="65"/>
  <c r="E76" i="65"/>
  <c r="D76" i="65"/>
  <c r="C76" i="65"/>
  <c r="R72" i="65"/>
  <c r="E72" i="65"/>
  <c r="D72" i="65"/>
  <c r="C72" i="65"/>
  <c r="R74" i="65"/>
  <c r="E74" i="65"/>
  <c r="D74" i="65"/>
  <c r="C74" i="65"/>
  <c r="R73" i="65"/>
  <c r="E73" i="65"/>
  <c r="D73" i="65"/>
  <c r="C73" i="65"/>
  <c r="R67" i="65"/>
  <c r="E67" i="65"/>
  <c r="D67" i="65"/>
  <c r="C67" i="65"/>
  <c r="R66" i="65"/>
  <c r="E66" i="65"/>
  <c r="D66" i="65"/>
  <c r="C66" i="65"/>
  <c r="R80" i="65"/>
  <c r="E80" i="65"/>
  <c r="D80" i="65"/>
  <c r="C80" i="65"/>
  <c r="R79" i="65"/>
  <c r="E79" i="65"/>
  <c r="D79" i="65"/>
  <c r="C79" i="65"/>
  <c r="R78" i="65"/>
  <c r="E78" i="65"/>
  <c r="D78" i="65"/>
  <c r="C78" i="65"/>
  <c r="R77" i="65"/>
  <c r="E77" i="65"/>
  <c r="D77" i="65"/>
  <c r="C77" i="65"/>
  <c r="E81" i="65"/>
  <c r="D81" i="65"/>
  <c r="C81" i="65"/>
  <c r="R75" i="65"/>
  <c r="E75" i="65"/>
  <c r="D75" i="65"/>
  <c r="C75" i="65"/>
  <c r="R71" i="65"/>
  <c r="E71" i="65"/>
  <c r="D71" i="65"/>
  <c r="C71" i="65"/>
  <c r="R70" i="65"/>
  <c r="E70" i="65"/>
  <c r="D70" i="65"/>
  <c r="C70" i="65"/>
  <c r="R69" i="65"/>
  <c r="E69" i="65"/>
  <c r="D69" i="65"/>
  <c r="C69" i="65"/>
  <c r="R68" i="65"/>
  <c r="E68" i="65"/>
  <c r="D68" i="65"/>
  <c r="C68" i="65"/>
  <c r="U61" i="65"/>
  <c r="R61" i="65"/>
  <c r="E61" i="65"/>
  <c r="D61" i="65"/>
  <c r="C61" i="65"/>
  <c r="U60" i="65"/>
  <c r="R60" i="65"/>
  <c r="E60" i="65"/>
  <c r="D60" i="65"/>
  <c r="C60" i="65"/>
  <c r="U59" i="65"/>
  <c r="R59" i="65"/>
  <c r="E59" i="65"/>
  <c r="D59" i="65"/>
  <c r="C59" i="65"/>
  <c r="U58" i="65"/>
  <c r="R58" i="65"/>
  <c r="E58" i="65"/>
  <c r="D58" i="65"/>
  <c r="C58" i="65"/>
  <c r="U57" i="65"/>
  <c r="R57" i="65"/>
  <c r="E57" i="65"/>
  <c r="D57" i="65"/>
  <c r="C57" i="65"/>
  <c r="U56" i="65"/>
  <c r="R56" i="65"/>
  <c r="E56" i="65"/>
  <c r="D56" i="65"/>
  <c r="C56" i="65"/>
  <c r="U55" i="65"/>
  <c r="R55" i="65"/>
  <c r="E55" i="65"/>
  <c r="D55" i="65"/>
  <c r="C55" i="65"/>
  <c r="U44" i="65"/>
  <c r="R24" i="65"/>
  <c r="E24" i="65"/>
  <c r="D24" i="65"/>
  <c r="C24" i="65"/>
  <c r="U43" i="65"/>
  <c r="R21" i="65"/>
  <c r="E21" i="65"/>
  <c r="D21" i="65"/>
  <c r="C21" i="65"/>
  <c r="U42" i="65"/>
  <c r="R17" i="65"/>
  <c r="E17" i="65"/>
  <c r="D17" i="65"/>
  <c r="C17" i="65"/>
  <c r="U41" i="65"/>
  <c r="R45" i="65"/>
  <c r="E45" i="65"/>
  <c r="D45" i="65"/>
  <c r="C45" i="65"/>
  <c r="U40" i="65"/>
  <c r="R20" i="65"/>
  <c r="E20" i="65"/>
  <c r="D20" i="65"/>
  <c r="C20" i="65"/>
  <c r="U39" i="65"/>
  <c r="E47" i="65"/>
  <c r="D47" i="65"/>
  <c r="C47" i="65"/>
  <c r="U38" i="65"/>
  <c r="R44" i="65"/>
  <c r="E44" i="65"/>
  <c r="D44" i="65"/>
  <c r="C44" i="65"/>
  <c r="U37" i="65"/>
  <c r="R42" i="65"/>
  <c r="E42" i="65"/>
  <c r="D42" i="65"/>
  <c r="C42" i="65"/>
  <c r="U36" i="65"/>
  <c r="R41" i="65"/>
  <c r="E41" i="65"/>
  <c r="D41" i="65"/>
  <c r="C41" i="65"/>
  <c r="U35" i="65"/>
  <c r="R40" i="65"/>
  <c r="E40" i="65"/>
  <c r="D40" i="65"/>
  <c r="C40" i="65"/>
  <c r="U34" i="65"/>
  <c r="R39" i="65"/>
  <c r="E39" i="65"/>
  <c r="D39" i="65"/>
  <c r="C39" i="65"/>
  <c r="U33" i="65"/>
  <c r="E46" i="65"/>
  <c r="D46" i="65"/>
  <c r="C46" i="65"/>
  <c r="U32" i="65"/>
  <c r="R35" i="65"/>
  <c r="E35" i="65"/>
  <c r="D35" i="65"/>
  <c r="C35" i="65"/>
  <c r="U31" i="65"/>
  <c r="R38" i="65"/>
  <c r="E38" i="65"/>
  <c r="D38" i="65"/>
  <c r="C38" i="65"/>
  <c r="U30" i="65"/>
  <c r="R15" i="65"/>
  <c r="E15" i="65"/>
  <c r="D15" i="65"/>
  <c r="C15" i="65"/>
  <c r="U29" i="65"/>
  <c r="R36" i="65"/>
  <c r="E36" i="65"/>
  <c r="D36" i="65"/>
  <c r="C36" i="65"/>
  <c r="U28" i="65"/>
  <c r="R37" i="65"/>
  <c r="E37" i="65"/>
  <c r="D37" i="65"/>
  <c r="C37" i="65"/>
  <c r="U27" i="65"/>
  <c r="R27" i="65"/>
  <c r="E27" i="65"/>
  <c r="D27" i="65"/>
  <c r="C27" i="65"/>
  <c r="U26" i="65"/>
  <c r="R34" i="65"/>
  <c r="E34" i="65"/>
  <c r="D34" i="65"/>
  <c r="C34" i="65"/>
  <c r="U25" i="65"/>
  <c r="R33" i="65"/>
  <c r="E33" i="65"/>
  <c r="D33" i="65"/>
  <c r="C33" i="65"/>
  <c r="U24" i="65"/>
  <c r="R32" i="65"/>
  <c r="E32" i="65"/>
  <c r="D32" i="65"/>
  <c r="C32" i="65"/>
  <c r="U23" i="65"/>
  <c r="R31" i="65"/>
  <c r="E31" i="65"/>
  <c r="D31" i="65"/>
  <c r="C31" i="65"/>
  <c r="U22" i="65"/>
  <c r="R30" i="65"/>
  <c r="E30" i="65"/>
  <c r="D30" i="65"/>
  <c r="C30" i="65"/>
  <c r="U21" i="65"/>
  <c r="R26" i="65"/>
  <c r="E26" i="65"/>
  <c r="D26" i="65"/>
  <c r="C26" i="65"/>
  <c r="U20" i="65"/>
  <c r="R28" i="65"/>
  <c r="E28" i="65"/>
  <c r="D28" i="65"/>
  <c r="C28" i="65"/>
  <c r="U19" i="65"/>
  <c r="R23" i="65"/>
  <c r="E23" i="65"/>
  <c r="D23" i="65"/>
  <c r="C23" i="65"/>
  <c r="U18" i="65"/>
  <c r="R18" i="65"/>
  <c r="E18" i="65"/>
  <c r="D18" i="65"/>
  <c r="C18" i="65"/>
  <c r="U17" i="65"/>
  <c r="R22" i="65"/>
  <c r="E22" i="65"/>
  <c r="D22" i="65"/>
  <c r="C22" i="65"/>
  <c r="U16" i="65"/>
  <c r="R19" i="65"/>
  <c r="E19" i="65"/>
  <c r="D19" i="65"/>
  <c r="C19" i="65"/>
  <c r="U15" i="65"/>
  <c r="R16" i="65"/>
  <c r="E16" i="65"/>
  <c r="D16" i="65"/>
  <c r="C16" i="65"/>
  <c r="U14" i="65"/>
  <c r="R14" i="65"/>
  <c r="E14" i="65"/>
  <c r="D14" i="65"/>
  <c r="C14" i="65"/>
  <c r="U13" i="65"/>
  <c r="R13" i="65"/>
  <c r="E13" i="65"/>
  <c r="D13" i="65"/>
  <c r="C13" i="65"/>
  <c r="U12" i="65"/>
  <c r="R12" i="65"/>
  <c r="E12" i="65"/>
  <c r="D12" i="65"/>
  <c r="C12" i="65"/>
  <c r="R4" i="65"/>
  <c r="A2" i="65"/>
  <c r="A1" i="65"/>
  <c r="AE140" i="64"/>
  <c r="AD140" i="64"/>
  <c r="Z140" i="64"/>
  <c r="Y140" i="64"/>
  <c r="U140" i="64"/>
  <c r="T140" i="64"/>
  <c r="J111" i="63"/>
  <c r="P140" i="64"/>
  <c r="O140" i="64"/>
  <c r="I93" i="63"/>
  <c r="J93" i="63"/>
  <c r="K140" i="64"/>
  <c r="J140" i="64"/>
  <c r="F140" i="64"/>
  <c r="E140" i="64"/>
  <c r="AD139" i="64"/>
  <c r="Y139" i="64"/>
  <c r="T139" i="64"/>
  <c r="O139" i="64"/>
  <c r="J139" i="64"/>
  <c r="E139" i="64"/>
  <c r="M140" i="63"/>
  <c r="AE138" i="64"/>
  <c r="M139" i="63"/>
  <c r="Z138" i="64"/>
  <c r="M138" i="63"/>
  <c r="U138" i="64"/>
  <c r="M111" i="63"/>
  <c r="P138" i="64"/>
  <c r="M93" i="63"/>
  <c r="K138" i="64"/>
  <c r="M137" i="63"/>
  <c r="F138" i="64"/>
  <c r="AE134" i="64"/>
  <c r="AD134" i="64"/>
  <c r="Z134" i="64"/>
  <c r="Y134" i="64"/>
  <c r="J40" i="63"/>
  <c r="U134" i="64"/>
  <c r="T134" i="64"/>
  <c r="J64" i="63"/>
  <c r="P134" i="64"/>
  <c r="O134" i="64"/>
  <c r="J90" i="63"/>
  <c r="K134" i="64"/>
  <c r="J134" i="64"/>
  <c r="J76" i="63"/>
  <c r="F134" i="64"/>
  <c r="E134" i="64"/>
  <c r="AD133" i="64"/>
  <c r="Y133" i="64"/>
  <c r="T133" i="64"/>
  <c r="O133" i="64"/>
  <c r="J133" i="64"/>
  <c r="E133" i="64"/>
  <c r="M136" i="63"/>
  <c r="AE132" i="64"/>
  <c r="M135" i="63"/>
  <c r="Z132" i="64"/>
  <c r="M40" i="63"/>
  <c r="U132" i="64"/>
  <c r="M64" i="63"/>
  <c r="P132" i="64"/>
  <c r="M90" i="63"/>
  <c r="K132" i="64"/>
  <c r="M76" i="63"/>
  <c r="F132" i="64"/>
  <c r="J104" i="63"/>
  <c r="AE128" i="64"/>
  <c r="AD128" i="64"/>
  <c r="J32" i="63"/>
  <c r="Z128" i="64"/>
  <c r="Y128" i="64"/>
  <c r="J50" i="63"/>
  <c r="U128" i="64"/>
  <c r="T128" i="64"/>
  <c r="J103" i="63"/>
  <c r="P128" i="64"/>
  <c r="O128" i="64"/>
  <c r="J89" i="63"/>
  <c r="K128" i="64"/>
  <c r="J128" i="64"/>
  <c r="J83" i="63"/>
  <c r="F128" i="64"/>
  <c r="E128" i="64"/>
  <c r="AD127" i="64"/>
  <c r="Y127" i="64"/>
  <c r="T127" i="64"/>
  <c r="O127" i="64"/>
  <c r="J127" i="64"/>
  <c r="E127" i="64"/>
  <c r="M104" i="63"/>
  <c r="AE126" i="64"/>
  <c r="Z126" i="64"/>
  <c r="M50" i="63"/>
  <c r="U126" i="64"/>
  <c r="M103" i="63"/>
  <c r="P126" i="64"/>
  <c r="M89" i="63"/>
  <c r="K126" i="64"/>
  <c r="M83" i="63"/>
  <c r="F126" i="64"/>
  <c r="J98" i="63"/>
  <c r="AE122" i="64"/>
  <c r="AD122" i="64"/>
  <c r="J67" i="63"/>
  <c r="Z122" i="64"/>
  <c r="Y122" i="64"/>
  <c r="U122" i="64"/>
  <c r="T122" i="64"/>
  <c r="J47" i="63"/>
  <c r="P122" i="64"/>
  <c r="O122" i="64"/>
  <c r="J108" i="63"/>
  <c r="K122" i="64"/>
  <c r="J122" i="64"/>
  <c r="J91" i="63"/>
  <c r="F122" i="64"/>
  <c r="E122" i="64"/>
  <c r="AD121" i="64"/>
  <c r="Y121" i="64"/>
  <c r="T121" i="64"/>
  <c r="O121" i="64"/>
  <c r="J121" i="64"/>
  <c r="E121" i="64"/>
  <c r="M98" i="63"/>
  <c r="AE120" i="64"/>
  <c r="M67" i="63"/>
  <c r="Z120" i="64"/>
  <c r="M134" i="63"/>
  <c r="U120" i="64"/>
  <c r="P120" i="64"/>
  <c r="M108" i="63"/>
  <c r="K120" i="64"/>
  <c r="F120" i="64"/>
  <c r="J15" i="63"/>
  <c r="AE116" i="64"/>
  <c r="AD116" i="64"/>
  <c r="J28" i="63"/>
  <c r="Z116" i="64"/>
  <c r="Y116" i="64"/>
  <c r="J45" i="63"/>
  <c r="U116" i="64"/>
  <c r="T116" i="64"/>
  <c r="J54" i="63"/>
  <c r="P116" i="64"/>
  <c r="O116" i="64"/>
  <c r="J14" i="63"/>
  <c r="K116" i="64"/>
  <c r="J116" i="64"/>
  <c r="J31" i="63"/>
  <c r="F116" i="64"/>
  <c r="E116" i="64"/>
  <c r="AD115" i="64"/>
  <c r="Y115" i="64"/>
  <c r="T115" i="64"/>
  <c r="O115" i="64"/>
  <c r="J115" i="64"/>
  <c r="E115" i="64"/>
  <c r="AE114" i="64"/>
  <c r="Z114" i="64"/>
  <c r="U114" i="64"/>
  <c r="M54" i="63"/>
  <c r="P114" i="64"/>
  <c r="K114" i="64"/>
  <c r="F114" i="64"/>
  <c r="I81" i="63"/>
  <c r="J81" i="63"/>
  <c r="AE110" i="64"/>
  <c r="AD110" i="64"/>
  <c r="J36" i="63"/>
  <c r="Z110" i="64"/>
  <c r="Y110" i="64"/>
  <c r="J88" i="63"/>
  <c r="U110" i="64"/>
  <c r="T110" i="64"/>
  <c r="J58" i="63"/>
  <c r="P110" i="64"/>
  <c r="O110" i="64"/>
  <c r="K110" i="64"/>
  <c r="J110" i="64"/>
  <c r="F110" i="64"/>
  <c r="E110" i="64"/>
  <c r="AD109" i="64"/>
  <c r="Y109" i="64"/>
  <c r="T109" i="64"/>
  <c r="O109" i="64"/>
  <c r="J109" i="64"/>
  <c r="E109" i="64"/>
  <c r="M81" i="63"/>
  <c r="AE108" i="64"/>
  <c r="Z108" i="64"/>
  <c r="M88" i="63"/>
  <c r="U108" i="64"/>
  <c r="M58" i="63"/>
  <c r="P108" i="64"/>
  <c r="M133" i="63"/>
  <c r="K108" i="64"/>
  <c r="M132" i="63"/>
  <c r="F108" i="64"/>
  <c r="J25" i="63"/>
  <c r="AE104" i="64"/>
  <c r="AD104" i="64"/>
  <c r="Z104" i="64"/>
  <c r="Y104" i="64"/>
  <c r="J52" i="63"/>
  <c r="U104" i="64"/>
  <c r="T104" i="64"/>
  <c r="J85" i="63"/>
  <c r="P104" i="64"/>
  <c r="O104" i="64"/>
  <c r="J55" i="63"/>
  <c r="K104" i="64"/>
  <c r="J104" i="64"/>
  <c r="J66" i="63"/>
  <c r="F104" i="64"/>
  <c r="E104" i="64"/>
  <c r="AD103" i="64"/>
  <c r="Y103" i="64"/>
  <c r="T103" i="64"/>
  <c r="O103" i="64"/>
  <c r="J103" i="64"/>
  <c r="E103" i="64"/>
  <c r="AE102" i="64"/>
  <c r="Z102" i="64"/>
  <c r="M52" i="63"/>
  <c r="U102" i="64"/>
  <c r="P102" i="64"/>
  <c r="M55" i="63"/>
  <c r="K102" i="64"/>
  <c r="M66" i="63"/>
  <c r="F102" i="64"/>
  <c r="J73" i="63"/>
  <c r="AE98" i="64"/>
  <c r="AD98" i="64"/>
  <c r="J17" i="63"/>
  <c r="Z98" i="64"/>
  <c r="Y98" i="64"/>
  <c r="J49" i="63"/>
  <c r="U98" i="64"/>
  <c r="T98" i="64"/>
  <c r="J18" i="63"/>
  <c r="P98" i="64"/>
  <c r="O98" i="64"/>
  <c r="J63" i="63"/>
  <c r="K98" i="64"/>
  <c r="J98" i="64"/>
  <c r="J53" i="63"/>
  <c r="F98" i="64"/>
  <c r="E98" i="64"/>
  <c r="AD97" i="64"/>
  <c r="Y97" i="64"/>
  <c r="T97" i="64"/>
  <c r="O97" i="64"/>
  <c r="J97" i="64"/>
  <c r="E97" i="64"/>
  <c r="AE96" i="64"/>
  <c r="Z96" i="64"/>
  <c r="M49" i="63"/>
  <c r="U96" i="64"/>
  <c r="P96" i="64"/>
  <c r="M63" i="63"/>
  <c r="K96" i="64"/>
  <c r="M53" i="63"/>
  <c r="F96" i="64"/>
  <c r="J79" i="63"/>
  <c r="AE92" i="64"/>
  <c r="AD92" i="64"/>
  <c r="J78" i="63"/>
  <c r="Z92" i="64"/>
  <c r="Y92" i="64"/>
  <c r="J71" i="63"/>
  <c r="U92" i="64"/>
  <c r="T92" i="64"/>
  <c r="P92" i="64"/>
  <c r="O92" i="64"/>
  <c r="J41" i="63"/>
  <c r="K92" i="64"/>
  <c r="J92" i="64"/>
  <c r="I72" i="63"/>
  <c r="J72" i="63"/>
  <c r="F92" i="64"/>
  <c r="E92" i="64"/>
  <c r="AD91" i="64"/>
  <c r="Y91" i="64"/>
  <c r="T91" i="64"/>
  <c r="O91" i="64"/>
  <c r="J91" i="64"/>
  <c r="E91" i="64"/>
  <c r="M79" i="63"/>
  <c r="AE90" i="64"/>
  <c r="M78" i="63"/>
  <c r="Z90" i="64"/>
  <c r="M71" i="63"/>
  <c r="U90" i="64"/>
  <c r="M130" i="63"/>
  <c r="P90" i="64"/>
  <c r="K90" i="64"/>
  <c r="M72" i="63"/>
  <c r="F90" i="64"/>
  <c r="J75" i="63"/>
  <c r="AE86" i="64"/>
  <c r="AD86" i="64"/>
  <c r="J27" i="63"/>
  <c r="Z86" i="64"/>
  <c r="Y86" i="64"/>
  <c r="J23" i="63"/>
  <c r="U86" i="64"/>
  <c r="T86" i="64"/>
  <c r="J22" i="63"/>
  <c r="P86" i="64"/>
  <c r="O86" i="64"/>
  <c r="J33" i="63"/>
  <c r="K86" i="64"/>
  <c r="J86" i="64"/>
  <c r="J86" i="63"/>
  <c r="F86" i="64"/>
  <c r="E86" i="64"/>
  <c r="AD85" i="64"/>
  <c r="Y85" i="64"/>
  <c r="T85" i="64"/>
  <c r="O85" i="64"/>
  <c r="J85" i="64"/>
  <c r="E85" i="64"/>
  <c r="M75" i="63"/>
  <c r="AE84" i="64"/>
  <c r="Z84" i="64"/>
  <c r="U84" i="64"/>
  <c r="P84" i="64"/>
  <c r="K84" i="64"/>
  <c r="M86" i="63"/>
  <c r="F84" i="64"/>
  <c r="J107" i="63"/>
  <c r="AE80" i="64"/>
  <c r="AD80" i="64"/>
  <c r="J59" i="63"/>
  <c r="Z80" i="64"/>
  <c r="Y80" i="64"/>
  <c r="U80" i="64"/>
  <c r="T80" i="64"/>
  <c r="J80" i="63"/>
  <c r="P80" i="64"/>
  <c r="O80" i="64"/>
  <c r="J94" i="63"/>
  <c r="K80" i="64"/>
  <c r="J80" i="64"/>
  <c r="J113" i="63"/>
  <c r="F80" i="64"/>
  <c r="E80" i="64"/>
  <c r="AD79" i="64"/>
  <c r="Y79" i="64"/>
  <c r="T79" i="64"/>
  <c r="O79" i="64"/>
  <c r="J79" i="64"/>
  <c r="E79" i="64"/>
  <c r="M107" i="63"/>
  <c r="AE78" i="64"/>
  <c r="M59" i="63"/>
  <c r="Z78" i="64"/>
  <c r="M129" i="63"/>
  <c r="U78" i="64"/>
  <c r="M80" i="63"/>
  <c r="P78" i="64"/>
  <c r="M94" i="63"/>
  <c r="K78" i="64"/>
  <c r="M113" i="63"/>
  <c r="F78" i="64"/>
  <c r="J65" i="63"/>
  <c r="AE74" i="64"/>
  <c r="AD74" i="64"/>
  <c r="J61" i="63"/>
  <c r="Z74" i="64"/>
  <c r="Y74" i="64"/>
  <c r="J48" i="63"/>
  <c r="U74" i="64"/>
  <c r="T74" i="64"/>
  <c r="J57" i="63"/>
  <c r="P74" i="64"/>
  <c r="O74" i="64"/>
  <c r="J20" i="63"/>
  <c r="K74" i="64"/>
  <c r="J74" i="64"/>
  <c r="J105" i="63"/>
  <c r="F74" i="64"/>
  <c r="E74" i="64"/>
  <c r="AD73" i="64"/>
  <c r="Y73" i="64"/>
  <c r="T73" i="64"/>
  <c r="O73" i="64"/>
  <c r="J73" i="64"/>
  <c r="E73" i="64"/>
  <c r="M65" i="63"/>
  <c r="AE72" i="64"/>
  <c r="M61" i="63"/>
  <c r="Z72" i="64"/>
  <c r="M48" i="63"/>
  <c r="U72" i="64"/>
  <c r="M57" i="63"/>
  <c r="P72" i="64"/>
  <c r="K72" i="64"/>
  <c r="F72" i="64"/>
  <c r="J62" i="63"/>
  <c r="AE68" i="64"/>
  <c r="AD68" i="64"/>
  <c r="J42" i="63"/>
  <c r="Z68" i="64"/>
  <c r="Y68" i="64"/>
  <c r="J26" i="63"/>
  <c r="U68" i="64"/>
  <c r="T68" i="64"/>
  <c r="J95" i="63"/>
  <c r="P68" i="64"/>
  <c r="O68" i="64"/>
  <c r="J77" i="63"/>
  <c r="K68" i="64"/>
  <c r="J68" i="64"/>
  <c r="J39" i="63"/>
  <c r="F68" i="64"/>
  <c r="E68" i="64"/>
  <c r="AD67" i="64"/>
  <c r="Y67" i="64"/>
  <c r="T67" i="64"/>
  <c r="O67" i="64"/>
  <c r="J67" i="64"/>
  <c r="E67" i="64"/>
  <c r="M62" i="63"/>
  <c r="AE66" i="64"/>
  <c r="Z66" i="64"/>
  <c r="U66" i="64"/>
  <c r="P66" i="64"/>
  <c r="K66" i="64"/>
  <c r="M39" i="63"/>
  <c r="F66" i="64"/>
  <c r="J30" i="63"/>
  <c r="Z62" i="64"/>
  <c r="Y62" i="64"/>
  <c r="U62" i="64"/>
  <c r="T62" i="64"/>
  <c r="J37" i="63"/>
  <c r="P62" i="64"/>
  <c r="O62" i="64"/>
  <c r="J51" i="63"/>
  <c r="K62" i="64"/>
  <c r="J62" i="64"/>
  <c r="F62" i="64"/>
  <c r="E62" i="64"/>
  <c r="Y61" i="64"/>
  <c r="T61" i="64"/>
  <c r="O61" i="64"/>
  <c r="J61" i="64"/>
  <c r="E61" i="64"/>
  <c r="Z60" i="64"/>
  <c r="M128" i="63"/>
  <c r="U60" i="64"/>
  <c r="P60" i="64"/>
  <c r="M51" i="63"/>
  <c r="K60" i="64"/>
  <c r="M127" i="63"/>
  <c r="F60" i="64"/>
  <c r="J24" i="63"/>
  <c r="AE56" i="64"/>
  <c r="AD56" i="64"/>
  <c r="J100" i="63"/>
  <c r="Z56" i="64"/>
  <c r="Y56" i="64"/>
  <c r="J106" i="63"/>
  <c r="U56" i="64"/>
  <c r="T56" i="64"/>
  <c r="I99" i="63"/>
  <c r="J99" i="63"/>
  <c r="P56" i="64"/>
  <c r="O56" i="64"/>
  <c r="J92" i="63"/>
  <c r="K56" i="64"/>
  <c r="J56" i="64"/>
  <c r="F56" i="64"/>
  <c r="E56" i="64"/>
  <c r="AD55" i="64"/>
  <c r="Y55" i="64"/>
  <c r="T55" i="64"/>
  <c r="O55" i="64"/>
  <c r="J55" i="64"/>
  <c r="E55" i="64"/>
  <c r="AE54" i="64"/>
  <c r="Z54" i="64"/>
  <c r="M106" i="63"/>
  <c r="U54" i="64"/>
  <c r="M99" i="63"/>
  <c r="P54" i="64"/>
  <c r="M92" i="63"/>
  <c r="K54" i="64"/>
  <c r="M126" i="63"/>
  <c r="F54" i="64"/>
  <c r="J115" i="63"/>
  <c r="AE50" i="64"/>
  <c r="AD50" i="64"/>
  <c r="J102" i="63"/>
  <c r="Z50" i="64"/>
  <c r="Y50" i="64"/>
  <c r="J13" i="63"/>
  <c r="U50" i="64"/>
  <c r="T50" i="64"/>
  <c r="J60" i="63"/>
  <c r="P50" i="64"/>
  <c r="O50" i="64"/>
  <c r="J114" i="63"/>
  <c r="K50" i="64"/>
  <c r="J50" i="64"/>
  <c r="J110" i="63"/>
  <c r="F50" i="64"/>
  <c r="E50" i="64"/>
  <c r="AD49" i="64"/>
  <c r="Y49" i="64"/>
  <c r="T49" i="64"/>
  <c r="O49" i="64"/>
  <c r="J49" i="64"/>
  <c r="E49" i="64"/>
  <c r="M115" i="63"/>
  <c r="AE48" i="64"/>
  <c r="M102" i="63"/>
  <c r="Z48" i="64"/>
  <c r="U48" i="64"/>
  <c r="M60" i="63"/>
  <c r="P48" i="64"/>
  <c r="M114" i="63"/>
  <c r="K48" i="64"/>
  <c r="M110" i="63"/>
  <c r="F48" i="64"/>
  <c r="J96" i="63"/>
  <c r="AE44" i="64"/>
  <c r="AD44" i="64"/>
  <c r="J38" i="63"/>
  <c r="Z44" i="64"/>
  <c r="Y44" i="64"/>
  <c r="U44" i="64"/>
  <c r="T44" i="64"/>
  <c r="J87" i="63"/>
  <c r="P44" i="64"/>
  <c r="O44" i="64"/>
  <c r="K44" i="64"/>
  <c r="J44" i="64"/>
  <c r="J97" i="63"/>
  <c r="F44" i="64"/>
  <c r="E44" i="64"/>
  <c r="AD43" i="64"/>
  <c r="Y43" i="64"/>
  <c r="T43" i="64"/>
  <c r="O43" i="64"/>
  <c r="J43" i="64"/>
  <c r="E43" i="64"/>
  <c r="M96" i="63"/>
  <c r="AE42" i="64"/>
  <c r="M38" i="63"/>
  <c r="Z42" i="64"/>
  <c r="M125" i="63"/>
  <c r="U42" i="64"/>
  <c r="M87" i="63"/>
  <c r="P42" i="64"/>
  <c r="M124" i="63"/>
  <c r="K42" i="64"/>
  <c r="M97" i="63"/>
  <c r="F42" i="64"/>
  <c r="J74" i="63"/>
  <c r="AE38" i="64"/>
  <c r="AD38" i="64"/>
  <c r="Z38" i="64"/>
  <c r="Y38" i="64"/>
  <c r="I109" i="63"/>
  <c r="J109" i="63"/>
  <c r="U38" i="64"/>
  <c r="T38" i="64"/>
  <c r="J29" i="63"/>
  <c r="P38" i="64"/>
  <c r="O38" i="64"/>
  <c r="J35" i="63"/>
  <c r="K38" i="64"/>
  <c r="J38" i="64"/>
  <c r="J68" i="63"/>
  <c r="F38" i="64"/>
  <c r="E38" i="64"/>
  <c r="AD37" i="64"/>
  <c r="Y37" i="64"/>
  <c r="T37" i="64"/>
  <c r="O37" i="64"/>
  <c r="J37" i="64"/>
  <c r="E37" i="64"/>
  <c r="M74" i="63"/>
  <c r="AE36" i="64"/>
  <c r="M123" i="63"/>
  <c r="Z36" i="64"/>
  <c r="M109" i="63"/>
  <c r="U36" i="64"/>
  <c r="P36" i="64"/>
  <c r="K36" i="64"/>
  <c r="M68" i="63"/>
  <c r="F36" i="64"/>
  <c r="J101" i="63"/>
  <c r="Z32" i="64"/>
  <c r="Y32" i="64"/>
  <c r="J43" i="63"/>
  <c r="U32" i="64"/>
  <c r="T32" i="64"/>
  <c r="P32" i="64"/>
  <c r="O32" i="64"/>
  <c r="K32" i="64"/>
  <c r="J32" i="64"/>
  <c r="J34" i="63"/>
  <c r="F32" i="64"/>
  <c r="E32" i="64"/>
  <c r="Y31" i="64"/>
  <c r="T31" i="64"/>
  <c r="O31" i="64"/>
  <c r="J31" i="64"/>
  <c r="E31" i="64"/>
  <c r="M101" i="63"/>
  <c r="Z30" i="64"/>
  <c r="U30" i="64"/>
  <c r="M122" i="63"/>
  <c r="P30" i="64"/>
  <c r="M121" i="63"/>
  <c r="K30" i="64"/>
  <c r="F30" i="64"/>
  <c r="J44" i="63"/>
  <c r="Z26" i="64"/>
  <c r="Y26" i="64"/>
  <c r="J12" i="63"/>
  <c r="U26" i="64"/>
  <c r="T26" i="64"/>
  <c r="J56" i="63"/>
  <c r="P26" i="64"/>
  <c r="O26" i="64"/>
  <c r="I21" i="63"/>
  <c r="J21" i="63"/>
  <c r="K26" i="64"/>
  <c r="J26" i="64"/>
  <c r="F26" i="64"/>
  <c r="E26" i="64"/>
  <c r="Y25" i="64"/>
  <c r="T25" i="64"/>
  <c r="O25" i="64"/>
  <c r="J25" i="64"/>
  <c r="E25" i="64"/>
  <c r="M44" i="63"/>
  <c r="Z24" i="64"/>
  <c r="U24" i="64"/>
  <c r="M56" i="63"/>
  <c r="P24" i="64"/>
  <c r="K24" i="64"/>
  <c r="F24" i="64"/>
  <c r="J19" i="63"/>
  <c r="AE20" i="64"/>
  <c r="AD20" i="64"/>
  <c r="J46" i="63"/>
  <c r="Z20" i="64"/>
  <c r="Y20" i="64"/>
  <c r="J70" i="63"/>
  <c r="U20" i="64"/>
  <c r="T20" i="64"/>
  <c r="J69" i="63"/>
  <c r="P20" i="64"/>
  <c r="O20" i="64"/>
  <c r="J84" i="63"/>
  <c r="K20" i="64"/>
  <c r="J20" i="64"/>
  <c r="J16" i="63"/>
  <c r="F20" i="64"/>
  <c r="E20" i="64"/>
  <c r="AD19" i="64"/>
  <c r="Y19" i="64"/>
  <c r="T19" i="64"/>
  <c r="O19" i="64"/>
  <c r="J19" i="64"/>
  <c r="E19" i="64"/>
  <c r="AE18" i="64"/>
  <c r="Z18" i="64"/>
  <c r="M70" i="63"/>
  <c r="U18" i="64"/>
  <c r="M69" i="63"/>
  <c r="P18" i="64"/>
  <c r="M84" i="63"/>
  <c r="K18" i="64"/>
  <c r="F18" i="64"/>
  <c r="AE14" i="64"/>
  <c r="AD14" i="64"/>
  <c r="J112" i="63"/>
  <c r="Z14" i="64"/>
  <c r="Y14" i="64"/>
  <c r="U14" i="64"/>
  <c r="T14" i="64"/>
  <c r="J82" i="63"/>
  <c r="P14" i="64"/>
  <c r="O14" i="64"/>
  <c r="K14" i="64"/>
  <c r="J14" i="64"/>
  <c r="F14" i="64"/>
  <c r="E14" i="64"/>
  <c r="AD13" i="64"/>
  <c r="Y13" i="64"/>
  <c r="T13" i="64"/>
  <c r="O13" i="64"/>
  <c r="J13" i="64"/>
  <c r="E13" i="64"/>
  <c r="M119" i="63"/>
  <c r="AE12" i="64"/>
  <c r="M112" i="63"/>
  <c r="Z12" i="64"/>
  <c r="M118" i="63"/>
  <c r="U12" i="64"/>
  <c r="P12" i="64"/>
  <c r="M117" i="63"/>
  <c r="K12" i="64"/>
  <c r="M116" i="63"/>
  <c r="F12" i="64"/>
  <c r="AF4" i="64"/>
  <c r="B2" i="64"/>
  <c r="B1" i="64"/>
  <c r="C44" i="58"/>
  <c r="D44" i="58"/>
  <c r="E44" i="58"/>
  <c r="R44" i="58"/>
  <c r="T44" i="58"/>
  <c r="U44" i="58"/>
  <c r="V44" i="58"/>
  <c r="Z13" i="58"/>
  <c r="Z14" i="58"/>
  <c r="Z15" i="58"/>
  <c r="Z16" i="58"/>
  <c r="Z17" i="58"/>
  <c r="Z18" i="58"/>
  <c r="Z19" i="58"/>
  <c r="Z20" i="58"/>
  <c r="Z21" i="58"/>
  <c r="Z22" i="58"/>
  <c r="Z23" i="58"/>
  <c r="Z24" i="58"/>
  <c r="Z25" i="58"/>
  <c r="Z26" i="58"/>
  <c r="Z12" i="58"/>
  <c r="D174" i="63"/>
  <c r="D173" i="63"/>
  <c r="D172" i="63"/>
  <c r="D171" i="63"/>
  <c r="D170" i="63"/>
  <c r="D169" i="63"/>
  <c r="D168" i="63"/>
  <c r="D167" i="63"/>
  <c r="D166" i="63"/>
  <c r="D165" i="63"/>
  <c r="D164" i="63"/>
  <c r="D163" i="63"/>
  <c r="D162" i="63"/>
  <c r="D161" i="63"/>
  <c r="D160" i="63"/>
  <c r="D159" i="63"/>
  <c r="D158" i="63"/>
  <c r="D157" i="63"/>
  <c r="D156" i="63"/>
  <c r="D155" i="63"/>
  <c r="D154" i="63"/>
  <c r="D153" i="63"/>
  <c r="H139" i="63"/>
  <c r="G139" i="63"/>
  <c r="F139" i="63"/>
  <c r="E139" i="63"/>
  <c r="D139" i="63"/>
  <c r="C139" i="63"/>
  <c r="H121" i="63"/>
  <c r="G121" i="63"/>
  <c r="F121" i="63"/>
  <c r="E121" i="63"/>
  <c r="D121" i="63"/>
  <c r="C121" i="63"/>
  <c r="H118" i="63"/>
  <c r="G118" i="63"/>
  <c r="F118" i="63"/>
  <c r="E118" i="63"/>
  <c r="D118" i="63"/>
  <c r="C118" i="63"/>
  <c r="H120" i="63"/>
  <c r="G120" i="63"/>
  <c r="F120" i="63"/>
  <c r="E120" i="63"/>
  <c r="D120" i="63"/>
  <c r="C120" i="63"/>
  <c r="H138" i="63"/>
  <c r="G138" i="63"/>
  <c r="F138" i="63"/>
  <c r="E138" i="63"/>
  <c r="D138" i="63"/>
  <c r="C138" i="63"/>
  <c r="H137" i="63"/>
  <c r="G137" i="63"/>
  <c r="F137" i="63"/>
  <c r="E137" i="63"/>
  <c r="D137" i="63"/>
  <c r="C137" i="63"/>
  <c r="H136" i="63"/>
  <c r="G136" i="63"/>
  <c r="F136" i="63"/>
  <c r="E136" i="63"/>
  <c r="D136" i="63"/>
  <c r="C136" i="63"/>
  <c r="H135" i="63"/>
  <c r="G135" i="63"/>
  <c r="F135" i="63"/>
  <c r="E135" i="63"/>
  <c r="D135" i="63"/>
  <c r="C135" i="63"/>
  <c r="H134" i="63"/>
  <c r="G134" i="63"/>
  <c r="F134" i="63"/>
  <c r="E134" i="63"/>
  <c r="D134" i="63"/>
  <c r="C134" i="63"/>
  <c r="H133" i="63"/>
  <c r="G133" i="63"/>
  <c r="F133" i="63"/>
  <c r="E133" i="63"/>
  <c r="D133" i="63"/>
  <c r="C133" i="63"/>
  <c r="H132" i="63"/>
  <c r="G132" i="63"/>
  <c r="F132" i="63"/>
  <c r="E132" i="63"/>
  <c r="D132" i="63"/>
  <c r="C132" i="63"/>
  <c r="H130" i="63"/>
  <c r="G130" i="63"/>
  <c r="F130" i="63"/>
  <c r="E130" i="63"/>
  <c r="D130" i="63"/>
  <c r="C130" i="63"/>
  <c r="H128" i="63"/>
  <c r="G128" i="63"/>
  <c r="F128" i="63"/>
  <c r="E128" i="63"/>
  <c r="D128" i="63"/>
  <c r="C128" i="63"/>
  <c r="H126" i="63"/>
  <c r="G126" i="63"/>
  <c r="F126" i="63"/>
  <c r="E126" i="63"/>
  <c r="D126" i="63"/>
  <c r="C126" i="63"/>
  <c r="H125" i="63"/>
  <c r="G125" i="63"/>
  <c r="F125" i="63"/>
  <c r="E125" i="63"/>
  <c r="D125" i="63"/>
  <c r="C125" i="63"/>
  <c r="H124" i="63"/>
  <c r="G124" i="63"/>
  <c r="F124" i="63"/>
  <c r="E124" i="63"/>
  <c r="D124" i="63"/>
  <c r="C124" i="63"/>
  <c r="H123" i="63"/>
  <c r="G123" i="63"/>
  <c r="F123" i="63"/>
  <c r="E123" i="63"/>
  <c r="D123" i="63"/>
  <c r="C123" i="63"/>
  <c r="H122" i="63"/>
  <c r="G122" i="63"/>
  <c r="F122" i="63"/>
  <c r="E122" i="63"/>
  <c r="D122" i="63"/>
  <c r="C122" i="63"/>
  <c r="H119" i="63"/>
  <c r="G119" i="63"/>
  <c r="F119" i="63"/>
  <c r="E119" i="63"/>
  <c r="D119" i="63"/>
  <c r="C119" i="63"/>
  <c r="H117" i="63"/>
  <c r="G117" i="63"/>
  <c r="F117" i="63"/>
  <c r="E117" i="63"/>
  <c r="D117" i="63"/>
  <c r="C117" i="63"/>
  <c r="H116" i="63"/>
  <c r="G116" i="63"/>
  <c r="F116" i="63"/>
  <c r="E116" i="63"/>
  <c r="D116" i="63"/>
  <c r="C116" i="63"/>
  <c r="N111" i="63"/>
  <c r="H111" i="63"/>
  <c r="G111" i="63"/>
  <c r="F111" i="63"/>
  <c r="E111" i="63"/>
  <c r="D111" i="63"/>
  <c r="C111" i="63"/>
  <c r="N110" i="63"/>
  <c r="H110" i="63"/>
  <c r="G110" i="63"/>
  <c r="F110" i="63"/>
  <c r="E110" i="63"/>
  <c r="D110" i="63"/>
  <c r="C110" i="63"/>
  <c r="N115" i="63"/>
  <c r="H115" i="63"/>
  <c r="G115" i="63"/>
  <c r="F115" i="63"/>
  <c r="E115" i="63"/>
  <c r="D115" i="63"/>
  <c r="C115" i="63"/>
  <c r="N104" i="63"/>
  <c r="H104" i="63"/>
  <c r="G104" i="63"/>
  <c r="F104" i="63"/>
  <c r="E104" i="63"/>
  <c r="D104" i="63"/>
  <c r="C104" i="63"/>
  <c r="N114" i="63"/>
  <c r="H114" i="63"/>
  <c r="G114" i="63"/>
  <c r="F114" i="63"/>
  <c r="E114" i="63"/>
  <c r="D114" i="63"/>
  <c r="C114" i="63"/>
  <c r="N101" i="63"/>
  <c r="H101" i="63"/>
  <c r="G101" i="63"/>
  <c r="F101" i="63"/>
  <c r="E101" i="63"/>
  <c r="D101" i="63"/>
  <c r="C101" i="63"/>
  <c r="N109" i="63"/>
  <c r="H109" i="63"/>
  <c r="G109" i="63"/>
  <c r="F109" i="63"/>
  <c r="E109" i="63"/>
  <c r="D109" i="63"/>
  <c r="C109" i="63"/>
  <c r="N108" i="63"/>
  <c r="H108" i="63"/>
  <c r="G108" i="63"/>
  <c r="F108" i="63"/>
  <c r="E108" i="63"/>
  <c r="D108" i="63"/>
  <c r="C108" i="63"/>
  <c r="N98" i="63"/>
  <c r="H98" i="63"/>
  <c r="G98" i="63"/>
  <c r="F98" i="63"/>
  <c r="E98" i="63"/>
  <c r="D98" i="63"/>
  <c r="C98" i="63"/>
  <c r="N90" i="63"/>
  <c r="H90" i="63"/>
  <c r="G90" i="63"/>
  <c r="F90" i="63"/>
  <c r="E90" i="63"/>
  <c r="D90" i="63"/>
  <c r="C90" i="63"/>
  <c r="N106" i="63"/>
  <c r="H106" i="63"/>
  <c r="G106" i="63"/>
  <c r="F106" i="63"/>
  <c r="E106" i="63"/>
  <c r="D106" i="63"/>
  <c r="C106" i="63"/>
  <c r="H131" i="63"/>
  <c r="G131" i="63"/>
  <c r="F131" i="63"/>
  <c r="E131" i="63"/>
  <c r="D131" i="63"/>
  <c r="C131" i="63"/>
  <c r="N107" i="63"/>
  <c r="H107" i="63"/>
  <c r="G107" i="63"/>
  <c r="F107" i="63"/>
  <c r="E107" i="63"/>
  <c r="D107" i="63"/>
  <c r="C107" i="63"/>
  <c r="N102" i="63"/>
  <c r="H102" i="63"/>
  <c r="G102" i="63"/>
  <c r="F102" i="63"/>
  <c r="E102" i="63"/>
  <c r="D102" i="63"/>
  <c r="C102" i="63"/>
  <c r="N87" i="63"/>
  <c r="H87" i="63"/>
  <c r="G87" i="63"/>
  <c r="F87" i="63"/>
  <c r="E87" i="63"/>
  <c r="D87" i="63"/>
  <c r="C87" i="63"/>
  <c r="N103" i="63"/>
  <c r="H103" i="63"/>
  <c r="G103" i="63"/>
  <c r="F103" i="63"/>
  <c r="E103" i="63"/>
  <c r="D103" i="63"/>
  <c r="C103" i="63"/>
  <c r="N113" i="63"/>
  <c r="H113" i="63"/>
  <c r="G113" i="63"/>
  <c r="F113" i="63"/>
  <c r="E113" i="63"/>
  <c r="D113" i="63"/>
  <c r="C113" i="63"/>
  <c r="N86" i="63"/>
  <c r="H86" i="63"/>
  <c r="G86" i="63"/>
  <c r="F86" i="63"/>
  <c r="E86" i="63"/>
  <c r="D86" i="63"/>
  <c r="C86" i="63"/>
  <c r="N85" i="63"/>
  <c r="H85" i="63"/>
  <c r="G85" i="63"/>
  <c r="F85" i="63"/>
  <c r="E85" i="63"/>
  <c r="D85" i="63"/>
  <c r="C85" i="63"/>
  <c r="H127" i="63"/>
  <c r="G127" i="63"/>
  <c r="F127" i="63"/>
  <c r="E127" i="63"/>
  <c r="D127" i="63"/>
  <c r="C127" i="63"/>
  <c r="N94" i="63"/>
  <c r="H94" i="63"/>
  <c r="G94" i="63"/>
  <c r="F94" i="63"/>
  <c r="E94" i="63"/>
  <c r="D94" i="63"/>
  <c r="C94" i="63"/>
  <c r="N93" i="63"/>
  <c r="H93" i="63"/>
  <c r="G93" i="63"/>
  <c r="F93" i="63"/>
  <c r="E93" i="63"/>
  <c r="D93" i="63"/>
  <c r="C93" i="63"/>
  <c r="N112" i="63"/>
  <c r="H112" i="63"/>
  <c r="G112" i="63"/>
  <c r="F112" i="63"/>
  <c r="E112" i="63"/>
  <c r="D112" i="63"/>
  <c r="C112" i="63"/>
  <c r="H129" i="63"/>
  <c r="G129" i="63"/>
  <c r="F129" i="63"/>
  <c r="E129" i="63"/>
  <c r="D129" i="63"/>
  <c r="C129" i="63"/>
  <c r="N84" i="63"/>
  <c r="H84" i="63"/>
  <c r="G84" i="63"/>
  <c r="F84" i="63"/>
  <c r="E84" i="63"/>
  <c r="D84" i="63"/>
  <c r="C84" i="63"/>
  <c r="N77" i="63"/>
  <c r="H77" i="63"/>
  <c r="G77" i="63"/>
  <c r="F77" i="63"/>
  <c r="E77" i="63"/>
  <c r="D77" i="63"/>
  <c r="C77" i="63"/>
  <c r="N83" i="63"/>
  <c r="H83" i="63"/>
  <c r="G83" i="63"/>
  <c r="F83" i="63"/>
  <c r="E83" i="63"/>
  <c r="D83" i="63"/>
  <c r="C83" i="63"/>
  <c r="N82" i="63"/>
  <c r="H82" i="63"/>
  <c r="G82" i="63"/>
  <c r="F82" i="63"/>
  <c r="E82" i="63"/>
  <c r="D82" i="63"/>
  <c r="C82" i="63"/>
  <c r="N92" i="63"/>
  <c r="H92" i="63"/>
  <c r="G92" i="63"/>
  <c r="F92" i="63"/>
  <c r="E92" i="63"/>
  <c r="D92" i="63"/>
  <c r="C92" i="63"/>
  <c r="N91" i="63"/>
  <c r="H91" i="63"/>
  <c r="G91" i="63"/>
  <c r="F91" i="63"/>
  <c r="E91" i="63"/>
  <c r="D91" i="63"/>
  <c r="C91" i="63"/>
  <c r="N95" i="63"/>
  <c r="H95" i="63"/>
  <c r="G95" i="63"/>
  <c r="F95" i="63"/>
  <c r="E95" i="63"/>
  <c r="D95" i="63"/>
  <c r="C95" i="63"/>
  <c r="N100" i="63"/>
  <c r="H100" i="63"/>
  <c r="G100" i="63"/>
  <c r="F100" i="63"/>
  <c r="E100" i="63"/>
  <c r="D100" i="63"/>
  <c r="C100" i="63"/>
  <c r="N99" i="63"/>
  <c r="H99" i="63"/>
  <c r="G99" i="63"/>
  <c r="F99" i="63"/>
  <c r="E99" i="63"/>
  <c r="D99" i="63"/>
  <c r="C99" i="63"/>
  <c r="N89" i="63"/>
  <c r="H89" i="63"/>
  <c r="G89" i="63"/>
  <c r="F89" i="63"/>
  <c r="E89" i="63"/>
  <c r="D89" i="63"/>
  <c r="C89" i="63"/>
  <c r="N76" i="63"/>
  <c r="H76" i="63"/>
  <c r="G76" i="63"/>
  <c r="F76" i="63"/>
  <c r="E76" i="63"/>
  <c r="D76" i="63"/>
  <c r="C76" i="63"/>
  <c r="N105" i="63"/>
  <c r="H105" i="63"/>
  <c r="G105" i="63"/>
  <c r="F105" i="63"/>
  <c r="E105" i="63"/>
  <c r="D105" i="63"/>
  <c r="C105" i="63"/>
  <c r="N75" i="63"/>
  <c r="H75" i="63"/>
  <c r="G75" i="63"/>
  <c r="F75" i="63"/>
  <c r="E75" i="63"/>
  <c r="D75" i="63"/>
  <c r="C75" i="63"/>
  <c r="N74" i="63"/>
  <c r="H74" i="63"/>
  <c r="G74" i="63"/>
  <c r="F74" i="63"/>
  <c r="E74" i="63"/>
  <c r="D74" i="63"/>
  <c r="C74" i="63"/>
  <c r="N81" i="63"/>
  <c r="H81" i="63"/>
  <c r="G81" i="63"/>
  <c r="F81" i="63"/>
  <c r="E81" i="63"/>
  <c r="D81" i="63"/>
  <c r="C81" i="63"/>
  <c r="N72" i="63"/>
  <c r="H72" i="63"/>
  <c r="G72" i="63"/>
  <c r="F72" i="63"/>
  <c r="E72" i="63"/>
  <c r="D72" i="63"/>
  <c r="C72" i="63"/>
  <c r="N71" i="63"/>
  <c r="H71" i="63"/>
  <c r="G71" i="63"/>
  <c r="F71" i="63"/>
  <c r="E71" i="63"/>
  <c r="D71" i="63"/>
  <c r="C71" i="63"/>
  <c r="N70" i="63"/>
  <c r="H70" i="63"/>
  <c r="G70" i="63"/>
  <c r="F70" i="63"/>
  <c r="E70" i="63"/>
  <c r="D70" i="63"/>
  <c r="C70" i="63"/>
  <c r="H140" i="63"/>
  <c r="G140" i="63"/>
  <c r="F140" i="63"/>
  <c r="E140" i="63"/>
  <c r="D140" i="63"/>
  <c r="C140" i="63"/>
  <c r="N97" i="63"/>
  <c r="H97" i="63"/>
  <c r="G97" i="63"/>
  <c r="F97" i="63"/>
  <c r="E97" i="63"/>
  <c r="D97" i="63"/>
  <c r="C97" i="63"/>
  <c r="N69" i="63"/>
  <c r="H69" i="63"/>
  <c r="G69" i="63"/>
  <c r="F69" i="63"/>
  <c r="E69" i="63"/>
  <c r="D69" i="63"/>
  <c r="C69" i="63"/>
  <c r="N80" i="63"/>
  <c r="H80" i="63"/>
  <c r="G80" i="63"/>
  <c r="F80" i="63"/>
  <c r="E80" i="63"/>
  <c r="D80" i="63"/>
  <c r="C80" i="63"/>
  <c r="N62" i="63"/>
  <c r="H62" i="63"/>
  <c r="G62" i="63"/>
  <c r="F62" i="63"/>
  <c r="E62" i="63"/>
  <c r="D62" i="63"/>
  <c r="C62" i="63"/>
  <c r="N68" i="63"/>
  <c r="H68" i="63"/>
  <c r="G68" i="63"/>
  <c r="F68" i="63"/>
  <c r="E68" i="63"/>
  <c r="D68" i="63"/>
  <c r="C68" i="63"/>
  <c r="N66" i="63"/>
  <c r="H66" i="63"/>
  <c r="G66" i="63"/>
  <c r="F66" i="63"/>
  <c r="E66" i="63"/>
  <c r="D66" i="63"/>
  <c r="C66" i="63"/>
  <c r="N63" i="63"/>
  <c r="H63" i="63"/>
  <c r="G63" i="63"/>
  <c r="F63" i="63"/>
  <c r="E63" i="63"/>
  <c r="D63" i="63"/>
  <c r="C63" i="63"/>
  <c r="N67" i="63"/>
  <c r="H67" i="63"/>
  <c r="G67" i="63"/>
  <c r="F67" i="63"/>
  <c r="E67" i="63"/>
  <c r="D67" i="63"/>
  <c r="C67" i="63"/>
  <c r="N88" i="63"/>
  <c r="H88" i="63"/>
  <c r="G88" i="63"/>
  <c r="F88" i="63"/>
  <c r="E88" i="63"/>
  <c r="D88" i="63"/>
  <c r="C88" i="63"/>
  <c r="N60" i="63"/>
  <c r="H60" i="63"/>
  <c r="G60" i="63"/>
  <c r="F60" i="63"/>
  <c r="E60" i="63"/>
  <c r="D60" i="63"/>
  <c r="C60" i="63"/>
  <c r="N79" i="63"/>
  <c r="H79" i="63"/>
  <c r="G79" i="63"/>
  <c r="F79" i="63"/>
  <c r="E79" i="63"/>
  <c r="D79" i="63"/>
  <c r="C79" i="63"/>
  <c r="N61" i="63"/>
  <c r="H61" i="63"/>
  <c r="G61" i="63"/>
  <c r="F61" i="63"/>
  <c r="E61" i="63"/>
  <c r="D61" i="63"/>
  <c r="C61" i="63"/>
  <c r="N64" i="63"/>
  <c r="H64" i="63"/>
  <c r="G64" i="63"/>
  <c r="F64" i="63"/>
  <c r="E64" i="63"/>
  <c r="D64" i="63"/>
  <c r="C64" i="63"/>
  <c r="N59" i="63"/>
  <c r="H59" i="63"/>
  <c r="G59" i="63"/>
  <c r="F59" i="63"/>
  <c r="E59" i="63"/>
  <c r="D59" i="63"/>
  <c r="C59" i="63"/>
  <c r="N65" i="63"/>
  <c r="H65" i="63"/>
  <c r="G65" i="63"/>
  <c r="F65" i="63"/>
  <c r="E65" i="63"/>
  <c r="D65" i="63"/>
  <c r="C65" i="63"/>
  <c r="N22" i="63"/>
  <c r="H22" i="63"/>
  <c r="G22" i="63"/>
  <c r="F22" i="63"/>
  <c r="E22" i="63"/>
  <c r="D22" i="63"/>
  <c r="C22" i="63"/>
  <c r="N51" i="63"/>
  <c r="H51" i="63"/>
  <c r="G51" i="63"/>
  <c r="F51" i="63"/>
  <c r="E51" i="63"/>
  <c r="D51" i="63"/>
  <c r="C51" i="63"/>
  <c r="N54" i="63"/>
  <c r="H54" i="63"/>
  <c r="G54" i="63"/>
  <c r="F54" i="63"/>
  <c r="E54" i="63"/>
  <c r="D54" i="63"/>
  <c r="C54" i="63"/>
  <c r="N19" i="63"/>
  <c r="H19" i="63"/>
  <c r="G19" i="63"/>
  <c r="F19" i="63"/>
  <c r="E19" i="63"/>
  <c r="D19" i="63"/>
  <c r="C19" i="63"/>
  <c r="N58" i="63"/>
  <c r="H58" i="63"/>
  <c r="G58" i="63"/>
  <c r="F58" i="63"/>
  <c r="E58" i="63"/>
  <c r="D58" i="63"/>
  <c r="C58" i="63"/>
  <c r="N50" i="63"/>
  <c r="H50" i="63"/>
  <c r="G50" i="63"/>
  <c r="F50" i="63"/>
  <c r="E50" i="63"/>
  <c r="D50" i="63"/>
  <c r="C50" i="63"/>
  <c r="N56" i="63"/>
  <c r="H56" i="63"/>
  <c r="G56" i="63"/>
  <c r="F56" i="63"/>
  <c r="E56" i="63"/>
  <c r="D56" i="63"/>
  <c r="C56" i="63"/>
  <c r="N57" i="63"/>
  <c r="H57" i="63"/>
  <c r="G57" i="63"/>
  <c r="F57" i="63"/>
  <c r="E57" i="63"/>
  <c r="D57" i="63"/>
  <c r="C57" i="63"/>
  <c r="N52" i="63"/>
  <c r="H52" i="63"/>
  <c r="G52" i="63"/>
  <c r="F52" i="63"/>
  <c r="E52" i="63"/>
  <c r="D52" i="63"/>
  <c r="C52" i="63"/>
  <c r="N49" i="63"/>
  <c r="H49" i="63"/>
  <c r="G49" i="63"/>
  <c r="F49" i="63"/>
  <c r="E49" i="63"/>
  <c r="D49" i="63"/>
  <c r="C49" i="63"/>
  <c r="N53" i="63"/>
  <c r="H53" i="63"/>
  <c r="G53" i="63"/>
  <c r="F53" i="63"/>
  <c r="E53" i="63"/>
  <c r="D53" i="63"/>
  <c r="C53" i="63"/>
  <c r="N21" i="63"/>
  <c r="H21" i="63"/>
  <c r="G21" i="63"/>
  <c r="F21" i="63"/>
  <c r="E21" i="63"/>
  <c r="D21" i="63"/>
  <c r="C21" i="63"/>
  <c r="N55" i="63"/>
  <c r="H55" i="63"/>
  <c r="G55" i="63"/>
  <c r="F55" i="63"/>
  <c r="E55" i="63"/>
  <c r="D55" i="63"/>
  <c r="C55" i="63"/>
  <c r="N20" i="63"/>
  <c r="H20" i="63"/>
  <c r="G20" i="63"/>
  <c r="F20" i="63"/>
  <c r="E20" i="63"/>
  <c r="D20" i="63"/>
  <c r="C20" i="63"/>
  <c r="N46" i="63"/>
  <c r="H46" i="63"/>
  <c r="G46" i="63"/>
  <c r="F46" i="63"/>
  <c r="E46" i="63"/>
  <c r="D46" i="63"/>
  <c r="C46" i="63"/>
  <c r="N43" i="63"/>
  <c r="H43" i="63"/>
  <c r="G43" i="63"/>
  <c r="F43" i="63"/>
  <c r="E43" i="63"/>
  <c r="D43" i="63"/>
  <c r="C43" i="63"/>
  <c r="N48" i="63"/>
  <c r="H48" i="63"/>
  <c r="G48" i="63"/>
  <c r="F48" i="63"/>
  <c r="E48" i="63"/>
  <c r="D48" i="63"/>
  <c r="C48" i="63"/>
  <c r="N14" i="63"/>
  <c r="H14" i="63"/>
  <c r="G14" i="63"/>
  <c r="F14" i="63"/>
  <c r="E14" i="63"/>
  <c r="D14" i="63"/>
  <c r="C14" i="63"/>
  <c r="N45" i="63"/>
  <c r="H45" i="63"/>
  <c r="G45" i="63"/>
  <c r="F45" i="63"/>
  <c r="E45" i="63"/>
  <c r="D45" i="63"/>
  <c r="C45" i="63"/>
  <c r="N96" i="63"/>
  <c r="H96" i="63"/>
  <c r="G96" i="63"/>
  <c r="F96" i="63"/>
  <c r="E96" i="63"/>
  <c r="D96" i="63"/>
  <c r="C96" i="63"/>
  <c r="N47" i="63"/>
  <c r="H47" i="63"/>
  <c r="G47" i="63"/>
  <c r="F47" i="63"/>
  <c r="E47" i="63"/>
  <c r="D47" i="63"/>
  <c r="C47" i="63"/>
  <c r="N41" i="63"/>
  <c r="H41" i="63"/>
  <c r="G41" i="63"/>
  <c r="F41" i="63"/>
  <c r="E41" i="63"/>
  <c r="D41" i="63"/>
  <c r="C41" i="63"/>
  <c r="N42" i="63"/>
  <c r="H42" i="63"/>
  <c r="G42" i="63"/>
  <c r="F42" i="63"/>
  <c r="E42" i="63"/>
  <c r="D42" i="63"/>
  <c r="C42" i="63"/>
  <c r="N44" i="63"/>
  <c r="H44" i="63"/>
  <c r="G44" i="63"/>
  <c r="F44" i="63"/>
  <c r="E44" i="63"/>
  <c r="D44" i="63"/>
  <c r="C44" i="63"/>
  <c r="N39" i="63"/>
  <c r="H39" i="63"/>
  <c r="G39" i="63"/>
  <c r="F39" i="63"/>
  <c r="E39" i="63"/>
  <c r="D39" i="63"/>
  <c r="C39" i="63"/>
  <c r="N73" i="63"/>
  <c r="H73" i="63"/>
  <c r="G73" i="63"/>
  <c r="F73" i="63"/>
  <c r="E73" i="63"/>
  <c r="D73" i="63"/>
  <c r="C73" i="63"/>
  <c r="N18" i="63"/>
  <c r="H18" i="63"/>
  <c r="G18" i="63"/>
  <c r="F18" i="63"/>
  <c r="E18" i="63"/>
  <c r="D18" i="63"/>
  <c r="C18" i="63"/>
  <c r="N40" i="63"/>
  <c r="H40" i="63"/>
  <c r="G40" i="63"/>
  <c r="F40" i="63"/>
  <c r="E40" i="63"/>
  <c r="D40" i="63"/>
  <c r="C40" i="63"/>
  <c r="N78" i="63"/>
  <c r="H78" i="63"/>
  <c r="G78" i="63"/>
  <c r="F78" i="63"/>
  <c r="E78" i="63"/>
  <c r="D78" i="63"/>
  <c r="C78" i="63"/>
  <c r="N36" i="63"/>
  <c r="H36" i="63"/>
  <c r="G36" i="63"/>
  <c r="F36" i="63"/>
  <c r="E36" i="63"/>
  <c r="D36" i="63"/>
  <c r="C36" i="63"/>
  <c r="N38" i="63"/>
  <c r="H38" i="63"/>
  <c r="G38" i="63"/>
  <c r="F38" i="63"/>
  <c r="E38" i="63"/>
  <c r="D38" i="63"/>
  <c r="C38" i="63"/>
  <c r="N35" i="63"/>
  <c r="H35" i="63"/>
  <c r="G35" i="63"/>
  <c r="F35" i="63"/>
  <c r="E35" i="63"/>
  <c r="D35" i="63"/>
  <c r="C35" i="63"/>
  <c r="N37" i="63"/>
  <c r="H37" i="63"/>
  <c r="G37" i="63"/>
  <c r="F37" i="63"/>
  <c r="E37" i="63"/>
  <c r="D37" i="63"/>
  <c r="C37" i="63"/>
  <c r="N34" i="63"/>
  <c r="H34" i="63"/>
  <c r="G34" i="63"/>
  <c r="F34" i="63"/>
  <c r="E34" i="63"/>
  <c r="D34" i="63"/>
  <c r="C34" i="63"/>
  <c r="N33" i="63"/>
  <c r="H33" i="63"/>
  <c r="G33" i="63"/>
  <c r="F33" i="63"/>
  <c r="E33" i="63"/>
  <c r="D33" i="63"/>
  <c r="C33" i="63"/>
  <c r="N32" i="63"/>
  <c r="H32" i="63"/>
  <c r="G32" i="63"/>
  <c r="F32" i="63"/>
  <c r="E32" i="63"/>
  <c r="D32" i="63"/>
  <c r="C32" i="63"/>
  <c r="N31" i="63"/>
  <c r="H31" i="63"/>
  <c r="G31" i="63"/>
  <c r="F31" i="63"/>
  <c r="E31" i="63"/>
  <c r="D31" i="63"/>
  <c r="C31" i="63"/>
  <c r="N29" i="63"/>
  <c r="H29" i="63"/>
  <c r="G29" i="63"/>
  <c r="F29" i="63"/>
  <c r="E29" i="63"/>
  <c r="D29" i="63"/>
  <c r="C29" i="63"/>
  <c r="N30" i="63"/>
  <c r="H30" i="63"/>
  <c r="G30" i="63"/>
  <c r="F30" i="63"/>
  <c r="E30" i="63"/>
  <c r="D30" i="63"/>
  <c r="C30" i="63"/>
  <c r="N28" i="63"/>
  <c r="H28" i="63"/>
  <c r="G28" i="63"/>
  <c r="F28" i="63"/>
  <c r="E28" i="63"/>
  <c r="D28" i="63"/>
  <c r="C28" i="63"/>
  <c r="N27" i="63"/>
  <c r="H27" i="63"/>
  <c r="G27" i="63"/>
  <c r="F27" i="63"/>
  <c r="E27" i="63"/>
  <c r="D27" i="63"/>
  <c r="C27" i="63"/>
  <c r="N26" i="63"/>
  <c r="H26" i="63"/>
  <c r="G26" i="63"/>
  <c r="F26" i="63"/>
  <c r="E26" i="63"/>
  <c r="D26" i="63"/>
  <c r="C26" i="63"/>
  <c r="N24" i="63"/>
  <c r="H24" i="63"/>
  <c r="G24" i="63"/>
  <c r="F24" i="63"/>
  <c r="E24" i="63"/>
  <c r="D24" i="63"/>
  <c r="C24" i="63"/>
  <c r="N25" i="63"/>
  <c r="H25" i="63"/>
  <c r="G25" i="63"/>
  <c r="F25" i="63"/>
  <c r="E25" i="63"/>
  <c r="D25" i="63"/>
  <c r="C25" i="63"/>
  <c r="N23" i="63"/>
  <c r="H23" i="63"/>
  <c r="G23" i="63"/>
  <c r="F23" i="63"/>
  <c r="E23" i="63"/>
  <c r="D23" i="63"/>
  <c r="C23" i="63"/>
  <c r="N17" i="63"/>
  <c r="H17" i="63"/>
  <c r="G17" i="63"/>
  <c r="F17" i="63"/>
  <c r="E17" i="63"/>
  <c r="D17" i="63"/>
  <c r="C17" i="63"/>
  <c r="N16" i="63"/>
  <c r="H16" i="63"/>
  <c r="G16" i="63"/>
  <c r="F16" i="63"/>
  <c r="E16" i="63"/>
  <c r="D16" i="63"/>
  <c r="C16" i="63"/>
  <c r="N15" i="63"/>
  <c r="H15" i="63"/>
  <c r="G15" i="63"/>
  <c r="F15" i="63"/>
  <c r="E15" i="63"/>
  <c r="D15" i="63"/>
  <c r="C15" i="63"/>
  <c r="N13" i="63"/>
  <c r="H13" i="63"/>
  <c r="G13" i="63"/>
  <c r="F13" i="63"/>
  <c r="E13" i="63"/>
  <c r="D13" i="63"/>
  <c r="C13" i="63"/>
  <c r="N12" i="63"/>
  <c r="H12" i="63"/>
  <c r="G12" i="63"/>
  <c r="F12" i="63"/>
  <c r="E12" i="63"/>
  <c r="D12" i="63"/>
  <c r="C12" i="63"/>
  <c r="K4" i="63"/>
  <c r="A2" i="63"/>
  <c r="T12" i="62"/>
  <c r="T13" i="62"/>
  <c r="T14" i="62"/>
  <c r="T15" i="62"/>
  <c r="T16" i="62"/>
  <c r="T17" i="62"/>
  <c r="T18" i="62"/>
  <c r="T19" i="62"/>
  <c r="T20" i="62"/>
  <c r="T21" i="62"/>
  <c r="T22" i="62"/>
  <c r="T23" i="62"/>
  <c r="T24" i="62"/>
  <c r="T25" i="62"/>
  <c r="T26" i="62"/>
  <c r="T27" i="62"/>
  <c r="T28" i="62"/>
  <c r="T29" i="62"/>
  <c r="T30" i="62"/>
  <c r="T31" i="62"/>
  <c r="T32" i="62"/>
  <c r="T33" i="62"/>
  <c r="T34" i="62"/>
  <c r="T35" i="62"/>
  <c r="T36" i="62"/>
  <c r="T37" i="62"/>
  <c r="T38" i="62"/>
  <c r="T39" i="62"/>
  <c r="T40" i="62"/>
  <c r="T41" i="62"/>
  <c r="T42" i="62"/>
  <c r="T43" i="62"/>
  <c r="T44" i="62"/>
  <c r="T45" i="62"/>
  <c r="T46" i="62"/>
  <c r="T47" i="62"/>
  <c r="T48" i="62"/>
  <c r="T49" i="62"/>
  <c r="T50" i="62"/>
  <c r="T51" i="62"/>
  <c r="T52" i="62"/>
  <c r="T53" i="62"/>
  <c r="T54" i="62"/>
  <c r="T55" i="62"/>
  <c r="T56" i="62"/>
  <c r="T57" i="62"/>
  <c r="T58" i="62"/>
  <c r="T59" i="62"/>
  <c r="T60" i="62"/>
  <c r="T61" i="62"/>
  <c r="T62" i="62"/>
  <c r="T63" i="62"/>
  <c r="T64" i="62"/>
  <c r="T65" i="62"/>
  <c r="T66" i="62"/>
  <c r="T67" i="62"/>
  <c r="T68" i="62"/>
  <c r="T69" i="62"/>
  <c r="T70" i="62"/>
  <c r="T71" i="62"/>
  <c r="T72" i="62"/>
  <c r="T73" i="62"/>
  <c r="T74" i="62"/>
  <c r="T75" i="62"/>
  <c r="T76" i="62"/>
  <c r="T77" i="62"/>
  <c r="T78" i="62"/>
  <c r="T79" i="62"/>
  <c r="T80" i="62"/>
  <c r="T81" i="62"/>
  <c r="T82" i="62"/>
  <c r="T83" i="62"/>
  <c r="T84" i="62"/>
  <c r="T85" i="62"/>
  <c r="T86" i="62"/>
  <c r="T87" i="62"/>
  <c r="T88" i="62"/>
  <c r="T89" i="62"/>
  <c r="T90" i="62"/>
  <c r="T91" i="62"/>
  <c r="T92" i="62"/>
  <c r="T93" i="62"/>
  <c r="T94" i="62"/>
  <c r="T95" i="62"/>
  <c r="T96" i="62"/>
  <c r="T97" i="62"/>
  <c r="T98" i="62"/>
  <c r="T99" i="62"/>
  <c r="T100" i="62"/>
  <c r="T101" i="62"/>
  <c r="T102" i="62"/>
  <c r="T103" i="62"/>
  <c r="T104" i="62"/>
  <c r="T105" i="62"/>
  <c r="T106" i="62"/>
  <c r="T107" i="62"/>
  <c r="T108" i="62"/>
  <c r="T109" i="62"/>
  <c r="T110" i="62"/>
  <c r="T111" i="62"/>
  <c r="T112" i="62"/>
  <c r="T113" i="62"/>
  <c r="T114" i="62"/>
  <c r="T115" i="62"/>
  <c r="T116" i="62"/>
  <c r="T117" i="62"/>
  <c r="T118" i="62"/>
  <c r="T119" i="62"/>
  <c r="W13" i="62"/>
  <c r="W14" i="62"/>
  <c r="W15" i="62"/>
  <c r="W16" i="62"/>
  <c r="W17" i="62"/>
  <c r="W18" i="62"/>
  <c r="W19" i="62"/>
  <c r="W20" i="62"/>
  <c r="W21" i="62"/>
  <c r="W22" i="62"/>
  <c r="W23" i="62"/>
  <c r="W24" i="62"/>
  <c r="W25" i="62"/>
  <c r="W26" i="62"/>
  <c r="W27" i="62"/>
  <c r="W28" i="62"/>
  <c r="W29" i="62"/>
  <c r="W30" i="62"/>
  <c r="W31" i="62"/>
  <c r="W32" i="62"/>
  <c r="W33" i="62"/>
  <c r="W34" i="62"/>
  <c r="W35" i="62"/>
  <c r="W36" i="62"/>
  <c r="W37" i="62"/>
  <c r="W38" i="62"/>
  <c r="W39" i="62"/>
  <c r="W40" i="62"/>
  <c r="W41" i="62"/>
  <c r="W42" i="62"/>
  <c r="W43" i="62"/>
  <c r="W44" i="62"/>
  <c r="W45" i="62"/>
  <c r="W46" i="62"/>
  <c r="W47" i="62"/>
  <c r="W48" i="62"/>
  <c r="W49" i="62"/>
  <c r="W50" i="62"/>
  <c r="W51" i="62"/>
  <c r="W52" i="62"/>
  <c r="W53" i="62"/>
  <c r="W54" i="62"/>
  <c r="W55" i="62"/>
  <c r="W56" i="62"/>
  <c r="W57" i="62"/>
  <c r="W58" i="62"/>
  <c r="W59" i="62"/>
  <c r="W60" i="62"/>
  <c r="W61" i="62"/>
  <c r="W62" i="62"/>
  <c r="W63" i="62"/>
  <c r="W64" i="62"/>
  <c r="W65" i="62"/>
  <c r="W66" i="62"/>
  <c r="W67" i="62"/>
  <c r="W68" i="62"/>
  <c r="W69" i="62"/>
  <c r="W70" i="62"/>
  <c r="W71" i="62"/>
  <c r="W72" i="62"/>
  <c r="W73" i="62"/>
  <c r="W74" i="62"/>
  <c r="W75" i="62"/>
  <c r="W76" i="62"/>
  <c r="W77" i="62"/>
  <c r="W78" i="62"/>
  <c r="W79" i="62"/>
  <c r="W80" i="62"/>
  <c r="W81" i="62"/>
  <c r="W82" i="62"/>
  <c r="W83" i="62"/>
  <c r="W84" i="62"/>
  <c r="W85" i="62"/>
  <c r="W86" i="62"/>
  <c r="W87" i="62"/>
  <c r="W88" i="62"/>
  <c r="W89" i="62"/>
  <c r="W90" i="62"/>
  <c r="W91" i="62"/>
  <c r="W92" i="62"/>
  <c r="W93" i="62"/>
  <c r="W94" i="62"/>
  <c r="W95" i="62"/>
  <c r="W96" i="62"/>
  <c r="W97" i="62"/>
  <c r="W98" i="62"/>
  <c r="W99" i="62"/>
  <c r="W100" i="62"/>
  <c r="W101" i="62"/>
  <c r="W102" i="62"/>
  <c r="W103" i="62"/>
  <c r="W104" i="62"/>
  <c r="W105" i="62"/>
  <c r="W106" i="62"/>
  <c r="W107" i="62"/>
  <c r="W108" i="62"/>
  <c r="W109" i="62"/>
  <c r="W110" i="62"/>
  <c r="W111" i="62"/>
  <c r="W112" i="62"/>
  <c r="W113" i="62"/>
  <c r="W114" i="62"/>
  <c r="W115" i="62"/>
  <c r="W116" i="62"/>
  <c r="W117" i="62"/>
  <c r="W118" i="62"/>
  <c r="W119" i="62"/>
  <c r="I97" i="57"/>
  <c r="O114" i="62"/>
  <c r="I15" i="57"/>
  <c r="O19" i="62"/>
  <c r="I95" i="57"/>
  <c r="O58" i="62"/>
  <c r="I75" i="57"/>
  <c r="O75" i="62"/>
  <c r="I78" i="57"/>
  <c r="O73" i="62"/>
  <c r="I47" i="57"/>
  <c r="O43" i="62"/>
  <c r="I58" i="57"/>
  <c r="O18" i="62"/>
  <c r="I50" i="57"/>
  <c r="O17" i="62"/>
  <c r="I55" i="57"/>
  <c r="O65" i="62"/>
  <c r="I12" i="57"/>
  <c r="O20" i="62"/>
  <c r="I38" i="57"/>
  <c r="O50" i="62"/>
  <c r="I28" i="57"/>
  <c r="O29" i="62"/>
  <c r="I46" i="57"/>
  <c r="O26" i="62"/>
  <c r="I114" i="57"/>
  <c r="O81" i="62"/>
  <c r="I72" i="57"/>
  <c r="O76" i="62"/>
  <c r="I30" i="57"/>
  <c r="O25" i="62"/>
  <c r="I24" i="57"/>
  <c r="O39" i="62"/>
  <c r="I113" i="57"/>
  <c r="O105" i="62"/>
  <c r="I82" i="57"/>
  <c r="O85" i="62"/>
  <c r="I76" i="57"/>
  <c r="O109" i="62"/>
  <c r="I105" i="57"/>
  <c r="O82" i="62"/>
  <c r="I31" i="57"/>
  <c r="O33" i="62"/>
  <c r="I42" i="57"/>
  <c r="O110" i="62"/>
  <c r="I118" i="57"/>
  <c r="O88" i="62"/>
  <c r="I115" i="57"/>
  <c r="O112" i="62"/>
  <c r="I67" i="57"/>
  <c r="O56" i="62"/>
  <c r="I13" i="57"/>
  <c r="O23" i="62"/>
  <c r="I106" i="57"/>
  <c r="O103" i="62"/>
  <c r="I117" i="57"/>
  <c r="O113" i="62"/>
  <c r="I91" i="57"/>
  <c r="O99" i="62"/>
  <c r="I87" i="57"/>
  <c r="O102" i="62"/>
  <c r="I109" i="57"/>
  <c r="O104" i="62"/>
  <c r="I88" i="57"/>
  <c r="O101" i="62"/>
  <c r="I19" i="57"/>
  <c r="O32" i="62"/>
  <c r="I100" i="57"/>
  <c r="O116" i="62"/>
  <c r="I60" i="57"/>
  <c r="O44" i="62"/>
  <c r="I29" i="57"/>
  <c r="O37" i="62"/>
  <c r="I23" i="57"/>
  <c r="O42" i="62"/>
  <c r="I37" i="57"/>
  <c r="O35" i="62"/>
  <c r="I94" i="57"/>
  <c r="O15" i="62"/>
  <c r="I89" i="57"/>
  <c r="O100" i="62"/>
  <c r="I20" i="57"/>
  <c r="O74" i="62"/>
  <c r="I39" i="57"/>
  <c r="O41" i="62"/>
  <c r="I73" i="57"/>
  <c r="O48" i="62"/>
  <c r="I84" i="57"/>
  <c r="O111" i="62"/>
  <c r="I48" i="57"/>
  <c r="O14" i="62"/>
  <c r="I54" i="57"/>
  <c r="O66" i="62"/>
  <c r="I45" i="57"/>
  <c r="O55" i="62"/>
  <c r="I65" i="57"/>
  <c r="O61" i="62"/>
  <c r="I62" i="57"/>
  <c r="O80" i="62"/>
  <c r="I103" i="57"/>
  <c r="O115" i="62"/>
  <c r="I99" i="57"/>
  <c r="O92" i="62"/>
  <c r="I74" i="57"/>
  <c r="O98" i="62"/>
  <c r="I96" i="57"/>
  <c r="O119" i="62"/>
  <c r="I63" i="57"/>
  <c r="O62" i="62"/>
  <c r="I107" i="57"/>
  <c r="O108" i="62"/>
  <c r="I102" i="57"/>
  <c r="O63" i="62"/>
  <c r="I27" i="57"/>
  <c r="O21" i="62"/>
  <c r="I61" i="57"/>
  <c r="O16" i="62"/>
  <c r="I17" i="57"/>
  <c r="O22" i="62"/>
  <c r="I21" i="57"/>
  <c r="O36" i="62"/>
  <c r="I83" i="57"/>
  <c r="O68" i="62"/>
  <c r="I80" i="57"/>
  <c r="O83" i="62"/>
  <c r="I40" i="57"/>
  <c r="O34" i="62"/>
  <c r="I79" i="57"/>
  <c r="O78" i="62"/>
  <c r="I33" i="57"/>
  <c r="O95" i="62"/>
  <c r="I66" i="57"/>
  <c r="O96" i="62"/>
  <c r="I51" i="57"/>
  <c r="O70" i="62"/>
  <c r="I70" i="57"/>
  <c r="O59" i="62"/>
  <c r="I35" i="57"/>
  <c r="O13" i="62"/>
  <c r="I52" i="57"/>
  <c r="O51" i="62"/>
  <c r="I16" i="57"/>
  <c r="O30" i="62"/>
  <c r="I36" i="57"/>
  <c r="O86" i="62"/>
  <c r="I71" i="57"/>
  <c r="O64" i="62"/>
  <c r="I49" i="57"/>
  <c r="O79" i="62"/>
  <c r="I101" i="57"/>
  <c r="O24" i="62"/>
  <c r="I53" i="57"/>
  <c r="O57" i="62"/>
  <c r="I108" i="57"/>
  <c r="O117" i="62"/>
  <c r="I18" i="57"/>
  <c r="O53" i="62"/>
  <c r="I57" i="57"/>
  <c r="O69" i="62"/>
  <c r="I68" i="57"/>
  <c r="O107" i="62"/>
  <c r="I32" i="57"/>
  <c r="O27" i="62"/>
  <c r="I81" i="57"/>
  <c r="O97" i="62"/>
  <c r="I25" i="57"/>
  <c r="O52" i="62"/>
  <c r="I44" i="57"/>
  <c r="O12" i="62"/>
  <c r="I59" i="57"/>
  <c r="O54" i="62"/>
  <c r="I43" i="57"/>
  <c r="O40" i="62"/>
  <c r="I22" i="57"/>
  <c r="O28" i="62"/>
  <c r="I14" i="57"/>
  <c r="O38" i="62"/>
  <c r="I90" i="57"/>
  <c r="O91" i="62"/>
  <c r="I112" i="57"/>
  <c r="O93" i="62"/>
  <c r="I41" i="57"/>
  <c r="O60" i="62"/>
  <c r="I69" i="57"/>
  <c r="O72" i="62"/>
  <c r="I111" i="57"/>
  <c r="O84" i="62"/>
  <c r="I93" i="57"/>
  <c r="O46" i="62"/>
  <c r="I86" i="57"/>
  <c r="O94" i="62"/>
  <c r="I104" i="57"/>
  <c r="O106" i="62"/>
  <c r="I56" i="57"/>
  <c r="O47" i="62"/>
  <c r="I26" i="57"/>
  <c r="O49" i="62"/>
  <c r="I116" i="57"/>
  <c r="O89" i="62"/>
  <c r="I85" i="57"/>
  <c r="O67" i="62"/>
  <c r="I110" i="57"/>
  <c r="O71" i="62"/>
  <c r="I64" i="57"/>
  <c r="O77" i="62"/>
  <c r="I34" i="57"/>
  <c r="O45" i="62"/>
  <c r="I98" i="57"/>
  <c r="O90" i="62"/>
  <c r="I119" i="57"/>
  <c r="O87" i="62"/>
  <c r="I77" i="57"/>
  <c r="O118" i="62"/>
  <c r="I92" i="57"/>
  <c r="O31" i="62"/>
  <c r="A11" i="62"/>
  <c r="A4" i="62"/>
  <c r="D3" i="62"/>
  <c r="E153" i="62"/>
  <c r="D153" i="62"/>
  <c r="C153" i="62"/>
  <c r="E152" i="62"/>
  <c r="D152" i="62"/>
  <c r="C152" i="62"/>
  <c r="E151" i="62"/>
  <c r="D151" i="62"/>
  <c r="C151" i="62"/>
  <c r="E150" i="62"/>
  <c r="D150" i="62"/>
  <c r="C150" i="62"/>
  <c r="E149" i="62"/>
  <c r="D149" i="62"/>
  <c r="C149" i="62"/>
  <c r="E146" i="62"/>
  <c r="D146" i="62"/>
  <c r="C146" i="62"/>
  <c r="E145" i="62"/>
  <c r="D145" i="62"/>
  <c r="C145" i="62"/>
  <c r="E144" i="62"/>
  <c r="D144" i="62"/>
  <c r="C144" i="62"/>
  <c r="E143" i="62"/>
  <c r="D143" i="62"/>
  <c r="C143" i="62"/>
  <c r="E142" i="62"/>
  <c r="D142" i="62"/>
  <c r="C142" i="62"/>
  <c r="E132" i="62"/>
  <c r="D132" i="62"/>
  <c r="C132" i="62"/>
  <c r="E131" i="62"/>
  <c r="D131" i="62"/>
  <c r="C131" i="62"/>
  <c r="E130" i="62"/>
  <c r="D130" i="62"/>
  <c r="C130" i="62"/>
  <c r="E127" i="62"/>
  <c r="D127" i="62"/>
  <c r="C127" i="62"/>
  <c r="E126" i="62"/>
  <c r="D126" i="62"/>
  <c r="C126" i="62"/>
  <c r="E125" i="62"/>
  <c r="D125" i="62"/>
  <c r="C125" i="62"/>
  <c r="P118" i="62"/>
  <c r="H118" i="62"/>
  <c r="G118" i="62"/>
  <c r="F118" i="62"/>
  <c r="E118" i="62"/>
  <c r="D118" i="62"/>
  <c r="C118" i="62"/>
  <c r="P87" i="62"/>
  <c r="J87" i="62"/>
  <c r="H87" i="62"/>
  <c r="G87" i="62"/>
  <c r="F87" i="62"/>
  <c r="E87" i="62"/>
  <c r="D87" i="62"/>
  <c r="C87" i="62"/>
  <c r="P90" i="62"/>
  <c r="J90" i="62"/>
  <c r="H90" i="62"/>
  <c r="G90" i="62"/>
  <c r="F90" i="62"/>
  <c r="E90" i="62"/>
  <c r="D90" i="62"/>
  <c r="C90" i="62"/>
  <c r="P45" i="62"/>
  <c r="J45" i="62"/>
  <c r="H45" i="62"/>
  <c r="G45" i="62"/>
  <c r="F45" i="62"/>
  <c r="E45" i="62"/>
  <c r="D45" i="62"/>
  <c r="C45" i="62"/>
  <c r="P77" i="62"/>
  <c r="J77" i="62"/>
  <c r="H77" i="62"/>
  <c r="G77" i="62"/>
  <c r="F77" i="62"/>
  <c r="E77" i="62"/>
  <c r="D77" i="62"/>
  <c r="C77" i="62"/>
  <c r="P71" i="62"/>
  <c r="J71" i="62"/>
  <c r="H71" i="62"/>
  <c r="G71" i="62"/>
  <c r="F71" i="62"/>
  <c r="E71" i="62"/>
  <c r="D71" i="62"/>
  <c r="C71" i="62"/>
  <c r="P67" i="62"/>
  <c r="J67" i="62"/>
  <c r="H67" i="62"/>
  <c r="G67" i="62"/>
  <c r="F67" i="62"/>
  <c r="E67" i="62"/>
  <c r="D67" i="62"/>
  <c r="C67" i="62"/>
  <c r="P89" i="62"/>
  <c r="J89" i="62"/>
  <c r="H89" i="62"/>
  <c r="G89" i="62"/>
  <c r="F89" i="62"/>
  <c r="E89" i="62"/>
  <c r="D89" i="62"/>
  <c r="C89" i="62"/>
  <c r="P49" i="62"/>
  <c r="J49" i="62"/>
  <c r="H49" i="62"/>
  <c r="G49" i="62"/>
  <c r="F49" i="62"/>
  <c r="E49" i="62"/>
  <c r="D49" i="62"/>
  <c r="C49" i="62"/>
  <c r="P47" i="62"/>
  <c r="J47" i="62"/>
  <c r="H47" i="62"/>
  <c r="G47" i="62"/>
  <c r="F47" i="62"/>
  <c r="E47" i="62"/>
  <c r="D47" i="62"/>
  <c r="C47" i="62"/>
  <c r="P106" i="62"/>
  <c r="J106" i="62"/>
  <c r="H106" i="62"/>
  <c r="G106" i="62"/>
  <c r="F106" i="62"/>
  <c r="E106" i="62"/>
  <c r="D106" i="62"/>
  <c r="C106" i="62"/>
  <c r="P94" i="62"/>
  <c r="J94" i="62"/>
  <c r="H94" i="62"/>
  <c r="G94" i="62"/>
  <c r="F94" i="62"/>
  <c r="E94" i="62"/>
  <c r="D94" i="62"/>
  <c r="C94" i="62"/>
  <c r="P46" i="62"/>
  <c r="J46" i="62"/>
  <c r="H46" i="62"/>
  <c r="G46" i="62"/>
  <c r="F46" i="62"/>
  <c r="E46" i="62"/>
  <c r="D46" i="62"/>
  <c r="C46" i="62"/>
  <c r="P84" i="62"/>
  <c r="J84" i="62"/>
  <c r="H84" i="62"/>
  <c r="G84" i="62"/>
  <c r="F84" i="62"/>
  <c r="E84" i="62"/>
  <c r="D84" i="62"/>
  <c r="C84" i="62"/>
  <c r="P72" i="62"/>
  <c r="J72" i="62"/>
  <c r="H72" i="62"/>
  <c r="G72" i="62"/>
  <c r="F72" i="62"/>
  <c r="E72" i="62"/>
  <c r="D72" i="62"/>
  <c r="C72" i="62"/>
  <c r="P60" i="62"/>
  <c r="J60" i="62"/>
  <c r="H60" i="62"/>
  <c r="G60" i="62"/>
  <c r="F60" i="62"/>
  <c r="E60" i="62"/>
  <c r="D60" i="62"/>
  <c r="C60" i="62"/>
  <c r="P93" i="62"/>
  <c r="J93" i="62"/>
  <c r="H93" i="62"/>
  <c r="G93" i="62"/>
  <c r="F93" i="62"/>
  <c r="E93" i="62"/>
  <c r="D93" i="62"/>
  <c r="C93" i="62"/>
  <c r="P91" i="62"/>
  <c r="J91" i="62"/>
  <c r="H91" i="62"/>
  <c r="G91" i="62"/>
  <c r="F91" i="62"/>
  <c r="E91" i="62"/>
  <c r="D91" i="62"/>
  <c r="C91" i="62"/>
  <c r="P38" i="62"/>
  <c r="J38" i="62"/>
  <c r="H38" i="62"/>
  <c r="G38" i="62"/>
  <c r="F38" i="62"/>
  <c r="E38" i="62"/>
  <c r="D38" i="62"/>
  <c r="C38" i="62"/>
  <c r="P28" i="62"/>
  <c r="J28" i="62"/>
  <c r="H28" i="62"/>
  <c r="G28" i="62"/>
  <c r="F28" i="62"/>
  <c r="E28" i="62"/>
  <c r="D28" i="62"/>
  <c r="C28" i="62"/>
  <c r="P40" i="62"/>
  <c r="J40" i="62"/>
  <c r="H40" i="62"/>
  <c r="G40" i="62"/>
  <c r="F40" i="62"/>
  <c r="E40" i="62"/>
  <c r="D40" i="62"/>
  <c r="C40" i="62"/>
  <c r="P54" i="62"/>
  <c r="J54" i="62"/>
  <c r="H54" i="62"/>
  <c r="G54" i="62"/>
  <c r="F54" i="62"/>
  <c r="E54" i="62"/>
  <c r="D54" i="62"/>
  <c r="C54" i="62"/>
  <c r="P12" i="62"/>
  <c r="J12" i="62"/>
  <c r="H12" i="62"/>
  <c r="G12" i="62"/>
  <c r="F12" i="62"/>
  <c r="E12" i="62"/>
  <c r="D12" i="62"/>
  <c r="C12" i="62"/>
  <c r="P52" i="62"/>
  <c r="J52" i="62"/>
  <c r="H52" i="62"/>
  <c r="G52" i="62"/>
  <c r="F52" i="62"/>
  <c r="E52" i="62"/>
  <c r="D52" i="62"/>
  <c r="C52" i="62"/>
  <c r="P97" i="62"/>
  <c r="J97" i="62"/>
  <c r="H97" i="62"/>
  <c r="G97" i="62"/>
  <c r="F97" i="62"/>
  <c r="E97" i="62"/>
  <c r="D97" i="62"/>
  <c r="C97" i="62"/>
  <c r="P27" i="62"/>
  <c r="J27" i="62"/>
  <c r="H27" i="62"/>
  <c r="G27" i="62"/>
  <c r="F27" i="62"/>
  <c r="E27" i="62"/>
  <c r="D27" i="62"/>
  <c r="C27" i="62"/>
  <c r="P107" i="62"/>
  <c r="J107" i="62"/>
  <c r="H107" i="62"/>
  <c r="G107" i="62"/>
  <c r="F107" i="62"/>
  <c r="E107" i="62"/>
  <c r="D107" i="62"/>
  <c r="C107" i="62"/>
  <c r="P69" i="62"/>
  <c r="J69" i="62"/>
  <c r="H69" i="62"/>
  <c r="G69" i="62"/>
  <c r="F69" i="62"/>
  <c r="E69" i="62"/>
  <c r="D69" i="62"/>
  <c r="C69" i="62"/>
  <c r="P53" i="62"/>
  <c r="J53" i="62"/>
  <c r="H53" i="62"/>
  <c r="G53" i="62"/>
  <c r="F53" i="62"/>
  <c r="E53" i="62"/>
  <c r="D53" i="62"/>
  <c r="C53" i="62"/>
  <c r="P117" i="62"/>
  <c r="H117" i="62"/>
  <c r="G117" i="62"/>
  <c r="F117" i="62"/>
  <c r="E117" i="62"/>
  <c r="D117" i="62"/>
  <c r="C117" i="62"/>
  <c r="P57" i="62"/>
  <c r="J57" i="62"/>
  <c r="H57" i="62"/>
  <c r="G57" i="62"/>
  <c r="F57" i="62"/>
  <c r="E57" i="62"/>
  <c r="D57" i="62"/>
  <c r="C57" i="62"/>
  <c r="P24" i="62"/>
  <c r="J24" i="62"/>
  <c r="H24" i="62"/>
  <c r="G24" i="62"/>
  <c r="F24" i="62"/>
  <c r="E24" i="62"/>
  <c r="D24" i="62"/>
  <c r="C24" i="62"/>
  <c r="P79" i="62"/>
  <c r="J79" i="62"/>
  <c r="H79" i="62"/>
  <c r="G79" i="62"/>
  <c r="F79" i="62"/>
  <c r="E79" i="62"/>
  <c r="D79" i="62"/>
  <c r="C79" i="62"/>
  <c r="P64" i="62"/>
  <c r="J64" i="62"/>
  <c r="H64" i="62"/>
  <c r="G64" i="62"/>
  <c r="F64" i="62"/>
  <c r="E64" i="62"/>
  <c r="D64" i="62"/>
  <c r="C64" i="62"/>
  <c r="P86" i="62"/>
  <c r="J86" i="62"/>
  <c r="H86" i="62"/>
  <c r="G86" i="62"/>
  <c r="F86" i="62"/>
  <c r="E86" i="62"/>
  <c r="D86" i="62"/>
  <c r="C86" i="62"/>
  <c r="P30" i="62"/>
  <c r="J30" i="62"/>
  <c r="H30" i="62"/>
  <c r="G30" i="62"/>
  <c r="F30" i="62"/>
  <c r="E30" i="62"/>
  <c r="D30" i="62"/>
  <c r="C30" i="62"/>
  <c r="P51" i="62"/>
  <c r="J51" i="62"/>
  <c r="H51" i="62"/>
  <c r="G51" i="62"/>
  <c r="F51" i="62"/>
  <c r="E51" i="62"/>
  <c r="D51" i="62"/>
  <c r="C51" i="62"/>
  <c r="P13" i="62"/>
  <c r="J13" i="62"/>
  <c r="H13" i="62"/>
  <c r="G13" i="62"/>
  <c r="F13" i="62"/>
  <c r="E13" i="62"/>
  <c r="D13" i="62"/>
  <c r="C13" i="62"/>
  <c r="P59" i="62"/>
  <c r="J59" i="62"/>
  <c r="H59" i="62"/>
  <c r="G59" i="62"/>
  <c r="F59" i="62"/>
  <c r="E59" i="62"/>
  <c r="D59" i="62"/>
  <c r="C59" i="62"/>
  <c r="P70" i="62"/>
  <c r="J70" i="62"/>
  <c r="H70" i="62"/>
  <c r="G70" i="62"/>
  <c r="F70" i="62"/>
  <c r="E70" i="62"/>
  <c r="D70" i="62"/>
  <c r="C70" i="62"/>
  <c r="P96" i="62"/>
  <c r="J96" i="62"/>
  <c r="H96" i="62"/>
  <c r="G96" i="62"/>
  <c r="F96" i="62"/>
  <c r="E96" i="62"/>
  <c r="D96" i="62"/>
  <c r="C96" i="62"/>
  <c r="P95" i="62"/>
  <c r="J95" i="62"/>
  <c r="H95" i="62"/>
  <c r="G95" i="62"/>
  <c r="F95" i="62"/>
  <c r="E95" i="62"/>
  <c r="D95" i="62"/>
  <c r="C95" i="62"/>
  <c r="P78" i="62"/>
  <c r="J78" i="62"/>
  <c r="H78" i="62"/>
  <c r="G78" i="62"/>
  <c r="F78" i="62"/>
  <c r="E78" i="62"/>
  <c r="D78" i="62"/>
  <c r="C78" i="62"/>
  <c r="P34" i="62"/>
  <c r="J34" i="62"/>
  <c r="H34" i="62"/>
  <c r="G34" i="62"/>
  <c r="F34" i="62"/>
  <c r="E34" i="62"/>
  <c r="D34" i="62"/>
  <c r="C34" i="62"/>
  <c r="P83" i="62"/>
  <c r="J83" i="62"/>
  <c r="H83" i="62"/>
  <c r="G83" i="62"/>
  <c r="F83" i="62"/>
  <c r="E83" i="62"/>
  <c r="D83" i="62"/>
  <c r="C83" i="62"/>
  <c r="P68" i="62"/>
  <c r="J68" i="62"/>
  <c r="H68" i="62"/>
  <c r="G68" i="62"/>
  <c r="F68" i="62"/>
  <c r="E68" i="62"/>
  <c r="D68" i="62"/>
  <c r="C68" i="62"/>
  <c r="P36" i="62"/>
  <c r="J36" i="62"/>
  <c r="H36" i="62"/>
  <c r="G36" i="62"/>
  <c r="F36" i="62"/>
  <c r="E36" i="62"/>
  <c r="D36" i="62"/>
  <c r="C36" i="62"/>
  <c r="P22" i="62"/>
  <c r="J22" i="62"/>
  <c r="H22" i="62"/>
  <c r="G22" i="62"/>
  <c r="F22" i="62"/>
  <c r="E22" i="62"/>
  <c r="D22" i="62"/>
  <c r="C22" i="62"/>
  <c r="P16" i="62"/>
  <c r="J16" i="62"/>
  <c r="H16" i="62"/>
  <c r="G16" i="62"/>
  <c r="F16" i="62"/>
  <c r="E16" i="62"/>
  <c r="D16" i="62"/>
  <c r="C16" i="62"/>
  <c r="P21" i="62"/>
  <c r="J21" i="62"/>
  <c r="H21" i="62"/>
  <c r="G21" i="62"/>
  <c r="F21" i="62"/>
  <c r="E21" i="62"/>
  <c r="D21" i="62"/>
  <c r="C21" i="62"/>
  <c r="P63" i="62"/>
  <c r="J63" i="62"/>
  <c r="H63" i="62"/>
  <c r="G63" i="62"/>
  <c r="F63" i="62"/>
  <c r="E63" i="62"/>
  <c r="D63" i="62"/>
  <c r="C63" i="62"/>
  <c r="P108" i="62"/>
  <c r="J108" i="62"/>
  <c r="H108" i="62"/>
  <c r="G108" i="62"/>
  <c r="F108" i="62"/>
  <c r="E108" i="62"/>
  <c r="D108" i="62"/>
  <c r="C108" i="62"/>
  <c r="P62" i="62"/>
  <c r="J62" i="62"/>
  <c r="H62" i="62"/>
  <c r="G62" i="62"/>
  <c r="F62" i="62"/>
  <c r="E62" i="62"/>
  <c r="D62" i="62"/>
  <c r="C62" i="62"/>
  <c r="P119" i="62"/>
  <c r="H119" i="62"/>
  <c r="G119" i="62"/>
  <c r="F119" i="62"/>
  <c r="E119" i="62"/>
  <c r="D119" i="62"/>
  <c r="C119" i="62"/>
  <c r="P98" i="62"/>
  <c r="J98" i="62"/>
  <c r="H98" i="62"/>
  <c r="G98" i="62"/>
  <c r="F98" i="62"/>
  <c r="E98" i="62"/>
  <c r="D98" i="62"/>
  <c r="C98" i="62"/>
  <c r="P92" i="62"/>
  <c r="J92" i="62"/>
  <c r="H92" i="62"/>
  <c r="G92" i="62"/>
  <c r="F92" i="62"/>
  <c r="E92" i="62"/>
  <c r="D92" i="62"/>
  <c r="C92" i="62"/>
  <c r="P115" i="62"/>
  <c r="J115" i="62"/>
  <c r="H115" i="62"/>
  <c r="G115" i="62"/>
  <c r="F115" i="62"/>
  <c r="E115" i="62"/>
  <c r="D115" i="62"/>
  <c r="C115" i="62"/>
  <c r="P80" i="62"/>
  <c r="J80" i="62"/>
  <c r="H80" i="62"/>
  <c r="G80" i="62"/>
  <c r="F80" i="62"/>
  <c r="E80" i="62"/>
  <c r="D80" i="62"/>
  <c r="C80" i="62"/>
  <c r="P61" i="62"/>
  <c r="J61" i="62"/>
  <c r="H61" i="62"/>
  <c r="G61" i="62"/>
  <c r="F61" i="62"/>
  <c r="E61" i="62"/>
  <c r="D61" i="62"/>
  <c r="C61" i="62"/>
  <c r="P55" i="62"/>
  <c r="J55" i="62"/>
  <c r="H55" i="62"/>
  <c r="G55" i="62"/>
  <c r="F55" i="62"/>
  <c r="E55" i="62"/>
  <c r="D55" i="62"/>
  <c r="C55" i="62"/>
  <c r="P66" i="62"/>
  <c r="J66" i="62"/>
  <c r="H66" i="62"/>
  <c r="G66" i="62"/>
  <c r="F66" i="62"/>
  <c r="E66" i="62"/>
  <c r="D66" i="62"/>
  <c r="C66" i="62"/>
  <c r="P14" i="62"/>
  <c r="J14" i="62"/>
  <c r="H14" i="62"/>
  <c r="G14" i="62"/>
  <c r="F14" i="62"/>
  <c r="E14" i="62"/>
  <c r="D14" i="62"/>
  <c r="C14" i="62"/>
  <c r="P111" i="62"/>
  <c r="J111" i="62"/>
  <c r="H111" i="62"/>
  <c r="G111" i="62"/>
  <c r="F111" i="62"/>
  <c r="E111" i="62"/>
  <c r="D111" i="62"/>
  <c r="C111" i="62"/>
  <c r="P48" i="62"/>
  <c r="J48" i="62"/>
  <c r="H48" i="62"/>
  <c r="G48" i="62"/>
  <c r="F48" i="62"/>
  <c r="E48" i="62"/>
  <c r="D48" i="62"/>
  <c r="C48" i="62"/>
  <c r="P41" i="62"/>
  <c r="J41" i="62"/>
  <c r="H41" i="62"/>
  <c r="G41" i="62"/>
  <c r="F41" i="62"/>
  <c r="E41" i="62"/>
  <c r="D41" i="62"/>
  <c r="C41" i="62"/>
  <c r="P74" i="62"/>
  <c r="J74" i="62"/>
  <c r="H74" i="62"/>
  <c r="G74" i="62"/>
  <c r="F74" i="62"/>
  <c r="E74" i="62"/>
  <c r="D74" i="62"/>
  <c r="C74" i="62"/>
  <c r="P100" i="62"/>
  <c r="J100" i="62"/>
  <c r="H100" i="62"/>
  <c r="G100" i="62"/>
  <c r="F100" i="62"/>
  <c r="E100" i="62"/>
  <c r="D100" i="62"/>
  <c r="C100" i="62"/>
  <c r="P15" i="62"/>
  <c r="J15" i="62"/>
  <c r="H15" i="62"/>
  <c r="G15" i="62"/>
  <c r="F15" i="62"/>
  <c r="E15" i="62"/>
  <c r="D15" i="62"/>
  <c r="C15" i="62"/>
  <c r="P35" i="62"/>
  <c r="J35" i="62"/>
  <c r="H35" i="62"/>
  <c r="G35" i="62"/>
  <c r="F35" i="62"/>
  <c r="E35" i="62"/>
  <c r="D35" i="62"/>
  <c r="C35" i="62"/>
  <c r="P42" i="62"/>
  <c r="J42" i="62"/>
  <c r="H42" i="62"/>
  <c r="G42" i="62"/>
  <c r="F42" i="62"/>
  <c r="E42" i="62"/>
  <c r="D42" i="62"/>
  <c r="C42" i="62"/>
  <c r="P37" i="62"/>
  <c r="J37" i="62"/>
  <c r="H37" i="62"/>
  <c r="G37" i="62"/>
  <c r="F37" i="62"/>
  <c r="E37" i="62"/>
  <c r="D37" i="62"/>
  <c r="C37" i="62"/>
  <c r="P44" i="62"/>
  <c r="J44" i="62"/>
  <c r="H44" i="62"/>
  <c r="G44" i="62"/>
  <c r="F44" i="62"/>
  <c r="E44" i="62"/>
  <c r="D44" i="62"/>
  <c r="C44" i="62"/>
  <c r="P116" i="62"/>
  <c r="H116" i="62"/>
  <c r="G116" i="62"/>
  <c r="F116" i="62"/>
  <c r="E116" i="62"/>
  <c r="D116" i="62"/>
  <c r="C116" i="62"/>
  <c r="P32" i="62"/>
  <c r="J32" i="62"/>
  <c r="H32" i="62"/>
  <c r="G32" i="62"/>
  <c r="F32" i="62"/>
  <c r="E32" i="62"/>
  <c r="D32" i="62"/>
  <c r="C32" i="62"/>
  <c r="P101" i="62"/>
  <c r="J101" i="62"/>
  <c r="H101" i="62"/>
  <c r="G101" i="62"/>
  <c r="F101" i="62"/>
  <c r="E101" i="62"/>
  <c r="D101" i="62"/>
  <c r="C101" i="62"/>
  <c r="P104" i="62"/>
  <c r="J104" i="62"/>
  <c r="H104" i="62"/>
  <c r="G104" i="62"/>
  <c r="F104" i="62"/>
  <c r="E104" i="62"/>
  <c r="D104" i="62"/>
  <c r="C104" i="62"/>
  <c r="P102" i="62"/>
  <c r="J102" i="62"/>
  <c r="H102" i="62"/>
  <c r="G102" i="62"/>
  <c r="F102" i="62"/>
  <c r="E102" i="62"/>
  <c r="D102" i="62"/>
  <c r="C102" i="62"/>
  <c r="P99" i="62"/>
  <c r="J99" i="62"/>
  <c r="H99" i="62"/>
  <c r="G99" i="62"/>
  <c r="F99" i="62"/>
  <c r="E99" i="62"/>
  <c r="D99" i="62"/>
  <c r="C99" i="62"/>
  <c r="P113" i="62"/>
  <c r="J113" i="62"/>
  <c r="H113" i="62"/>
  <c r="G113" i="62"/>
  <c r="F113" i="62"/>
  <c r="E113" i="62"/>
  <c r="D113" i="62"/>
  <c r="C113" i="62"/>
  <c r="P103" i="62"/>
  <c r="J103" i="62"/>
  <c r="H103" i="62"/>
  <c r="G103" i="62"/>
  <c r="F103" i="62"/>
  <c r="E103" i="62"/>
  <c r="D103" i="62"/>
  <c r="C103" i="62"/>
  <c r="P23" i="62"/>
  <c r="J23" i="62"/>
  <c r="H23" i="62"/>
  <c r="G23" i="62"/>
  <c r="F23" i="62"/>
  <c r="E23" i="62"/>
  <c r="D23" i="62"/>
  <c r="C23" i="62"/>
  <c r="P56" i="62"/>
  <c r="J56" i="62"/>
  <c r="H56" i="62"/>
  <c r="G56" i="62"/>
  <c r="F56" i="62"/>
  <c r="E56" i="62"/>
  <c r="D56" i="62"/>
  <c r="C56" i="62"/>
  <c r="P112" i="62"/>
  <c r="J112" i="62"/>
  <c r="H112" i="62"/>
  <c r="G112" i="62"/>
  <c r="F112" i="62"/>
  <c r="E112" i="62"/>
  <c r="D112" i="62"/>
  <c r="C112" i="62"/>
  <c r="P88" i="62"/>
  <c r="J88" i="62"/>
  <c r="H88" i="62"/>
  <c r="G88" i="62"/>
  <c r="F88" i="62"/>
  <c r="E88" i="62"/>
  <c r="D88" i="62"/>
  <c r="C88" i="62"/>
  <c r="P110" i="62"/>
  <c r="J110" i="62"/>
  <c r="H110" i="62"/>
  <c r="G110" i="62"/>
  <c r="F110" i="62"/>
  <c r="E110" i="62"/>
  <c r="D110" i="62"/>
  <c r="C110" i="62"/>
  <c r="P33" i="62"/>
  <c r="J33" i="62"/>
  <c r="H33" i="62"/>
  <c r="G33" i="62"/>
  <c r="F33" i="62"/>
  <c r="E33" i="62"/>
  <c r="D33" i="62"/>
  <c r="C33" i="62"/>
  <c r="P82" i="62"/>
  <c r="J82" i="62"/>
  <c r="H82" i="62"/>
  <c r="G82" i="62"/>
  <c r="F82" i="62"/>
  <c r="E82" i="62"/>
  <c r="D82" i="62"/>
  <c r="C82" i="62"/>
  <c r="P109" i="62"/>
  <c r="J109" i="62"/>
  <c r="H109" i="62"/>
  <c r="G109" i="62"/>
  <c r="F109" i="62"/>
  <c r="E109" i="62"/>
  <c r="D109" i="62"/>
  <c r="C109" i="62"/>
  <c r="P85" i="62"/>
  <c r="J85" i="62"/>
  <c r="H85" i="62"/>
  <c r="G85" i="62"/>
  <c r="F85" i="62"/>
  <c r="E85" i="62"/>
  <c r="D85" i="62"/>
  <c r="C85" i="62"/>
  <c r="P105" i="62"/>
  <c r="J105" i="62"/>
  <c r="H105" i="62"/>
  <c r="G105" i="62"/>
  <c r="F105" i="62"/>
  <c r="E105" i="62"/>
  <c r="D105" i="62"/>
  <c r="C105" i="62"/>
  <c r="P39" i="62"/>
  <c r="J39" i="62"/>
  <c r="H39" i="62"/>
  <c r="G39" i="62"/>
  <c r="F39" i="62"/>
  <c r="E39" i="62"/>
  <c r="D39" i="62"/>
  <c r="C39" i="62"/>
  <c r="P25" i="62"/>
  <c r="J25" i="62"/>
  <c r="H25" i="62"/>
  <c r="G25" i="62"/>
  <c r="F25" i="62"/>
  <c r="E25" i="62"/>
  <c r="D25" i="62"/>
  <c r="C25" i="62"/>
  <c r="P76" i="62"/>
  <c r="J76" i="62"/>
  <c r="H76" i="62"/>
  <c r="G76" i="62"/>
  <c r="F76" i="62"/>
  <c r="E76" i="62"/>
  <c r="D76" i="62"/>
  <c r="C76" i="62"/>
  <c r="P81" i="62"/>
  <c r="J81" i="62"/>
  <c r="H81" i="62"/>
  <c r="G81" i="62"/>
  <c r="F81" i="62"/>
  <c r="E81" i="62"/>
  <c r="D81" i="62"/>
  <c r="C81" i="62"/>
  <c r="P26" i="62"/>
  <c r="J26" i="62"/>
  <c r="H26" i="62"/>
  <c r="G26" i="62"/>
  <c r="F26" i="62"/>
  <c r="E26" i="62"/>
  <c r="D26" i="62"/>
  <c r="C26" i="62"/>
  <c r="P29" i="62"/>
  <c r="J29" i="62"/>
  <c r="H29" i="62"/>
  <c r="G29" i="62"/>
  <c r="F29" i="62"/>
  <c r="E29" i="62"/>
  <c r="D29" i="62"/>
  <c r="C29" i="62"/>
  <c r="P50" i="62"/>
  <c r="J50" i="62"/>
  <c r="H50" i="62"/>
  <c r="G50" i="62"/>
  <c r="F50" i="62"/>
  <c r="E50" i="62"/>
  <c r="D50" i="62"/>
  <c r="C50" i="62"/>
  <c r="P20" i="62"/>
  <c r="J20" i="62"/>
  <c r="H20" i="62"/>
  <c r="G20" i="62"/>
  <c r="F20" i="62"/>
  <c r="E20" i="62"/>
  <c r="D20" i="62"/>
  <c r="C20" i="62"/>
  <c r="P65" i="62"/>
  <c r="J65" i="62"/>
  <c r="H65" i="62"/>
  <c r="G65" i="62"/>
  <c r="F65" i="62"/>
  <c r="E65" i="62"/>
  <c r="D65" i="62"/>
  <c r="C65" i="62"/>
  <c r="P17" i="62"/>
  <c r="J17" i="62"/>
  <c r="H17" i="62"/>
  <c r="G17" i="62"/>
  <c r="F17" i="62"/>
  <c r="E17" i="62"/>
  <c r="D17" i="62"/>
  <c r="C17" i="62"/>
  <c r="P18" i="62"/>
  <c r="J18" i="62"/>
  <c r="H18" i="62"/>
  <c r="G18" i="62"/>
  <c r="F18" i="62"/>
  <c r="E18" i="62"/>
  <c r="D18" i="62"/>
  <c r="C18" i="62"/>
  <c r="P43" i="62"/>
  <c r="J43" i="62"/>
  <c r="H43" i="62"/>
  <c r="G43" i="62"/>
  <c r="F43" i="62"/>
  <c r="E43" i="62"/>
  <c r="D43" i="62"/>
  <c r="C43" i="62"/>
  <c r="P73" i="62"/>
  <c r="J73" i="62"/>
  <c r="H73" i="62"/>
  <c r="G73" i="62"/>
  <c r="F73" i="62"/>
  <c r="E73" i="62"/>
  <c r="D73" i="62"/>
  <c r="C73" i="62"/>
  <c r="P75" i="62"/>
  <c r="J75" i="62"/>
  <c r="H75" i="62"/>
  <c r="G75" i="62"/>
  <c r="F75" i="62"/>
  <c r="E75" i="62"/>
  <c r="D75" i="62"/>
  <c r="C75" i="62"/>
  <c r="P58" i="62"/>
  <c r="J58" i="62"/>
  <c r="H58" i="62"/>
  <c r="G58" i="62"/>
  <c r="F58" i="62"/>
  <c r="E58" i="62"/>
  <c r="D58" i="62"/>
  <c r="C58" i="62"/>
  <c r="P19" i="62"/>
  <c r="J19" i="62"/>
  <c r="H19" i="62"/>
  <c r="G19" i="62"/>
  <c r="F19" i="62"/>
  <c r="E19" i="62"/>
  <c r="D19" i="62"/>
  <c r="C19" i="62"/>
  <c r="P114" i="62"/>
  <c r="H114" i="62"/>
  <c r="G114" i="62"/>
  <c r="F114" i="62"/>
  <c r="E114" i="62"/>
  <c r="D114" i="62"/>
  <c r="C114" i="62"/>
  <c r="W12" i="62"/>
  <c r="P31" i="62"/>
  <c r="J31" i="62"/>
  <c r="H31" i="62"/>
  <c r="G31" i="62"/>
  <c r="F31" i="62"/>
  <c r="E31" i="62"/>
  <c r="D31" i="62"/>
  <c r="C31" i="62"/>
  <c r="K4" i="62"/>
  <c r="A2" i="62"/>
  <c r="V1" i="62"/>
  <c r="A1" i="62"/>
  <c r="E146" i="57"/>
  <c r="E147" i="57"/>
  <c r="E148" i="57"/>
  <c r="E149" i="57"/>
  <c r="E145" i="57"/>
  <c r="E149" i="52"/>
  <c r="E151" i="52"/>
  <c r="E146" i="52"/>
  <c r="E147" i="52"/>
  <c r="E148" i="52"/>
  <c r="M43" i="57"/>
  <c r="T57" i="58"/>
  <c r="V57" i="58"/>
  <c r="M41" i="57"/>
  <c r="T58" i="58"/>
  <c r="V58" i="58"/>
  <c r="M88" i="57"/>
  <c r="T59" i="58"/>
  <c r="V59" i="58"/>
  <c r="M23" i="57"/>
  <c r="T60" i="58"/>
  <c r="V60" i="58"/>
  <c r="M108" i="57"/>
  <c r="T61" i="58"/>
  <c r="V61" i="58"/>
  <c r="M25" i="57"/>
  <c r="T62" i="58"/>
  <c r="V62" i="58"/>
  <c r="M84" i="57"/>
  <c r="T63" i="58"/>
  <c r="V63" i="58"/>
  <c r="M47" i="57"/>
  <c r="T64" i="58"/>
  <c r="V64" i="58"/>
  <c r="M89" i="57"/>
  <c r="T65" i="58"/>
  <c r="V65" i="58"/>
  <c r="T66" i="58"/>
  <c r="V66" i="58"/>
  <c r="T67" i="58"/>
  <c r="V67" i="58"/>
  <c r="T68" i="58"/>
  <c r="V68" i="58"/>
  <c r="T69" i="58"/>
  <c r="V69" i="58"/>
  <c r="T70" i="58"/>
  <c r="V70" i="58"/>
  <c r="T71" i="58"/>
  <c r="V71" i="58"/>
  <c r="T72" i="58"/>
  <c r="V72" i="58"/>
  <c r="T73" i="58"/>
  <c r="V73" i="58"/>
  <c r="T74" i="58"/>
  <c r="V74" i="58"/>
  <c r="M24" i="57"/>
  <c r="T56" i="58"/>
  <c r="M13" i="57"/>
  <c r="T13" i="58"/>
  <c r="M17" i="57"/>
  <c r="T14" i="58"/>
  <c r="M15" i="57"/>
  <c r="T15" i="58"/>
  <c r="M14" i="57"/>
  <c r="T16" i="58"/>
  <c r="M22" i="57"/>
  <c r="T17" i="58"/>
  <c r="M27" i="57"/>
  <c r="T18" i="58"/>
  <c r="M16" i="57"/>
  <c r="T19" i="58"/>
  <c r="M18" i="57"/>
  <c r="T20" i="58"/>
  <c r="M30" i="57"/>
  <c r="T21" i="58"/>
  <c r="M36" i="57"/>
  <c r="T22" i="58"/>
  <c r="M19" i="57"/>
  <c r="T23" i="58"/>
  <c r="M21" i="57"/>
  <c r="T24" i="58"/>
  <c r="M28" i="57"/>
  <c r="T25" i="58"/>
  <c r="M32" i="57"/>
  <c r="T26" i="58"/>
  <c r="M20" i="57"/>
  <c r="T27" i="58"/>
  <c r="T28" i="58"/>
  <c r="T29" i="58"/>
  <c r="M35" i="57"/>
  <c r="T30" i="58"/>
  <c r="M40" i="57"/>
  <c r="T31" i="58"/>
  <c r="M101" i="57"/>
  <c r="T32" i="58"/>
  <c r="T33" i="58"/>
  <c r="T34" i="58"/>
  <c r="M29" i="57"/>
  <c r="T35" i="58"/>
  <c r="M39" i="57"/>
  <c r="T36" i="58"/>
  <c r="M26" i="57"/>
  <c r="T37" i="58"/>
  <c r="M92" i="57"/>
  <c r="T38" i="58"/>
  <c r="M137" i="57"/>
  <c r="T39" i="58"/>
  <c r="T40" i="58"/>
  <c r="T41" i="58"/>
  <c r="T42" i="58"/>
  <c r="T43" i="58"/>
  <c r="T45" i="58"/>
  <c r="T46" i="58"/>
  <c r="T47" i="58"/>
  <c r="T48" i="58"/>
  <c r="T49" i="58"/>
  <c r="T50" i="58"/>
  <c r="T51" i="58"/>
  <c r="M12" i="57"/>
  <c r="T12" i="58"/>
  <c r="U12" i="58"/>
  <c r="B4" i="59"/>
  <c r="F3" i="59"/>
  <c r="M120" i="57"/>
  <c r="M121" i="57"/>
  <c r="M122" i="57"/>
  <c r="M123" i="57"/>
  <c r="M124" i="57"/>
  <c r="M125" i="57"/>
  <c r="M126" i="57"/>
  <c r="M127" i="57"/>
  <c r="M128" i="57"/>
  <c r="M129" i="57"/>
  <c r="M130" i="57"/>
  <c r="M131" i="57"/>
  <c r="M132" i="57"/>
  <c r="M133" i="57"/>
  <c r="M134" i="57"/>
  <c r="M135" i="57"/>
  <c r="M136" i="57"/>
  <c r="M138" i="57"/>
  <c r="M139" i="57"/>
  <c r="M140" i="57"/>
  <c r="K12" i="59"/>
  <c r="V56" i="58"/>
  <c r="V13" i="58"/>
  <c r="V14" i="58"/>
  <c r="V15" i="58"/>
  <c r="V16" i="58"/>
  <c r="V17" i="58"/>
  <c r="V18" i="58"/>
  <c r="V19" i="58"/>
  <c r="V20" i="58"/>
  <c r="V21" i="58"/>
  <c r="V22" i="58"/>
  <c r="V23" i="58"/>
  <c r="V24" i="58"/>
  <c r="V25" i="58"/>
  <c r="V26" i="58"/>
  <c r="V27" i="58"/>
  <c r="V28" i="58"/>
  <c r="V29" i="58"/>
  <c r="V30" i="58"/>
  <c r="V31" i="58"/>
  <c r="V32" i="58"/>
  <c r="V33" i="58"/>
  <c r="V34" i="58"/>
  <c r="V35" i="58"/>
  <c r="V36" i="58"/>
  <c r="V37" i="58"/>
  <c r="V38" i="58"/>
  <c r="V39" i="58"/>
  <c r="V40" i="58"/>
  <c r="V41" i="58"/>
  <c r="V42" i="58"/>
  <c r="V43" i="58"/>
  <c r="V45" i="58"/>
  <c r="V46" i="58"/>
  <c r="V47" i="58"/>
  <c r="V48" i="58"/>
  <c r="V49" i="58"/>
  <c r="V50" i="58"/>
  <c r="V51" i="58"/>
  <c r="V12" i="58"/>
  <c r="U38" i="58"/>
  <c r="U36" i="58"/>
  <c r="U33" i="58"/>
  <c r="U31" i="58"/>
  <c r="U26" i="58"/>
  <c r="U22" i="58"/>
  <c r="U21" i="58"/>
  <c r="U18" i="58"/>
  <c r="U25" i="58"/>
  <c r="U17" i="58"/>
  <c r="U20" i="58"/>
  <c r="U14" i="58"/>
  <c r="U13" i="58"/>
  <c r="U15" i="58"/>
  <c r="U16" i="58"/>
  <c r="U32" i="58"/>
  <c r="U34" i="58"/>
  <c r="U35" i="58"/>
  <c r="U37" i="58"/>
  <c r="J77" i="57"/>
  <c r="AE140" i="59"/>
  <c r="AD140" i="59"/>
  <c r="Z140" i="59"/>
  <c r="Y140" i="59"/>
  <c r="U140" i="59"/>
  <c r="T140" i="59"/>
  <c r="J119" i="57"/>
  <c r="P140" i="59"/>
  <c r="O140" i="59"/>
  <c r="J98" i="57"/>
  <c r="K140" i="59"/>
  <c r="J140" i="59"/>
  <c r="F140" i="59"/>
  <c r="E140" i="59"/>
  <c r="AD139" i="59"/>
  <c r="Y139" i="59"/>
  <c r="T139" i="59"/>
  <c r="O139" i="59"/>
  <c r="J139" i="59"/>
  <c r="E139" i="59"/>
  <c r="M77" i="57"/>
  <c r="AE138" i="59"/>
  <c r="Z138" i="59"/>
  <c r="U138" i="59"/>
  <c r="M119" i="57"/>
  <c r="P138" i="59"/>
  <c r="M98" i="57"/>
  <c r="K138" i="59"/>
  <c r="F138" i="59"/>
  <c r="AE134" i="59"/>
  <c r="AD134" i="59"/>
  <c r="Z134" i="59"/>
  <c r="Y134" i="59"/>
  <c r="J34" i="57"/>
  <c r="U134" i="59"/>
  <c r="T134" i="59"/>
  <c r="J64" i="57"/>
  <c r="P134" i="59"/>
  <c r="O134" i="59"/>
  <c r="J110" i="57"/>
  <c r="K134" i="59"/>
  <c r="J134" i="59"/>
  <c r="J85" i="57"/>
  <c r="F134" i="59"/>
  <c r="E134" i="59"/>
  <c r="AD133" i="59"/>
  <c r="Y133" i="59"/>
  <c r="T133" i="59"/>
  <c r="O133" i="59"/>
  <c r="J133" i="59"/>
  <c r="E133" i="59"/>
  <c r="AE132" i="59"/>
  <c r="Z132" i="59"/>
  <c r="M34" i="57"/>
  <c r="U132" i="59"/>
  <c r="M64" i="57"/>
  <c r="P132" i="59"/>
  <c r="M110" i="57"/>
  <c r="K132" i="59"/>
  <c r="M85" i="57"/>
  <c r="F132" i="59"/>
  <c r="J116" i="57"/>
  <c r="AE128" i="59"/>
  <c r="AD128" i="59"/>
  <c r="J26" i="57"/>
  <c r="Z128" i="59"/>
  <c r="Y128" i="59"/>
  <c r="J56" i="57"/>
  <c r="U128" i="59"/>
  <c r="T128" i="59"/>
  <c r="J104" i="57"/>
  <c r="P128" i="59"/>
  <c r="O128" i="59"/>
  <c r="J86" i="57"/>
  <c r="K128" i="59"/>
  <c r="J128" i="59"/>
  <c r="J93" i="57"/>
  <c r="F128" i="59"/>
  <c r="E128" i="59"/>
  <c r="AD127" i="59"/>
  <c r="Y127" i="59"/>
  <c r="T127" i="59"/>
  <c r="O127" i="59"/>
  <c r="J127" i="59"/>
  <c r="E127" i="59"/>
  <c r="M116" i="57"/>
  <c r="AE126" i="59"/>
  <c r="Z126" i="59"/>
  <c r="M56" i="57"/>
  <c r="U126" i="59"/>
  <c r="M104" i="57"/>
  <c r="P126" i="59"/>
  <c r="M86" i="57"/>
  <c r="K126" i="59"/>
  <c r="M93" i="57"/>
  <c r="F126" i="59"/>
  <c r="J111" i="57"/>
  <c r="AE122" i="59"/>
  <c r="AD122" i="59"/>
  <c r="J69" i="57"/>
  <c r="Z122" i="59"/>
  <c r="Y122" i="59"/>
  <c r="U122" i="59"/>
  <c r="T122" i="59"/>
  <c r="J41" i="57"/>
  <c r="P122" i="59"/>
  <c r="O122" i="59"/>
  <c r="J112" i="57"/>
  <c r="K122" i="59"/>
  <c r="J122" i="59"/>
  <c r="J90" i="57"/>
  <c r="F122" i="59"/>
  <c r="E122" i="59"/>
  <c r="AD121" i="59"/>
  <c r="Y121" i="59"/>
  <c r="T121" i="59"/>
  <c r="O121" i="59"/>
  <c r="J121" i="59"/>
  <c r="E121" i="59"/>
  <c r="M111" i="57"/>
  <c r="AE120" i="59"/>
  <c r="M69" i="57"/>
  <c r="Z120" i="59"/>
  <c r="U120" i="59"/>
  <c r="P120" i="59"/>
  <c r="M112" i="57"/>
  <c r="K120" i="59"/>
  <c r="M90" i="57"/>
  <c r="F120" i="59"/>
  <c r="J14" i="57"/>
  <c r="AE116" i="59"/>
  <c r="AD116" i="59"/>
  <c r="J22" i="57"/>
  <c r="Z116" i="59"/>
  <c r="Y116" i="59"/>
  <c r="J43" i="57"/>
  <c r="U116" i="59"/>
  <c r="T116" i="59"/>
  <c r="J59" i="57"/>
  <c r="P116" i="59"/>
  <c r="O116" i="59"/>
  <c r="J44" i="57"/>
  <c r="K116" i="59"/>
  <c r="J116" i="59"/>
  <c r="J25" i="57"/>
  <c r="F116" i="59"/>
  <c r="E116" i="59"/>
  <c r="AD115" i="59"/>
  <c r="Y115" i="59"/>
  <c r="T115" i="59"/>
  <c r="O115" i="59"/>
  <c r="J115" i="59"/>
  <c r="E115" i="59"/>
  <c r="AE114" i="59"/>
  <c r="Z114" i="59"/>
  <c r="U114" i="59"/>
  <c r="M59" i="57"/>
  <c r="P114" i="59"/>
  <c r="M44" i="57"/>
  <c r="K114" i="59"/>
  <c r="F114" i="59"/>
  <c r="J81" i="57"/>
  <c r="AE110" i="59"/>
  <c r="AD110" i="59"/>
  <c r="J32" i="57"/>
  <c r="Z110" i="59"/>
  <c r="Y110" i="59"/>
  <c r="J68" i="57"/>
  <c r="U110" i="59"/>
  <c r="T110" i="59"/>
  <c r="J57" i="57"/>
  <c r="P110" i="59"/>
  <c r="O110" i="59"/>
  <c r="K110" i="59"/>
  <c r="J110" i="59"/>
  <c r="F110" i="59"/>
  <c r="E110" i="59"/>
  <c r="AD109" i="59"/>
  <c r="Y109" i="59"/>
  <c r="T109" i="59"/>
  <c r="O109" i="59"/>
  <c r="J109" i="59"/>
  <c r="E109" i="59"/>
  <c r="M81" i="57"/>
  <c r="AE108" i="59"/>
  <c r="Z108" i="59"/>
  <c r="M68" i="57"/>
  <c r="U108" i="59"/>
  <c r="M57" i="57"/>
  <c r="P108" i="59"/>
  <c r="K108" i="59"/>
  <c r="F108" i="59"/>
  <c r="J18" i="57"/>
  <c r="AE104" i="59"/>
  <c r="AD104" i="59"/>
  <c r="J108" i="57"/>
  <c r="Z104" i="59"/>
  <c r="Y104" i="59"/>
  <c r="J53" i="57"/>
  <c r="U104" i="59"/>
  <c r="T104" i="59"/>
  <c r="J101" i="57"/>
  <c r="P104" i="59"/>
  <c r="O104" i="59"/>
  <c r="J49" i="57"/>
  <c r="K104" i="59"/>
  <c r="J104" i="59"/>
  <c r="J71" i="57"/>
  <c r="F104" i="59"/>
  <c r="E104" i="59"/>
  <c r="AD103" i="59"/>
  <c r="Y103" i="59"/>
  <c r="T103" i="59"/>
  <c r="O103" i="59"/>
  <c r="J103" i="59"/>
  <c r="E103" i="59"/>
  <c r="AE102" i="59"/>
  <c r="Z102" i="59"/>
  <c r="M53" i="57"/>
  <c r="U102" i="59"/>
  <c r="P102" i="59"/>
  <c r="M49" i="57"/>
  <c r="K102" i="59"/>
  <c r="M71" i="57"/>
  <c r="F102" i="59"/>
  <c r="J36" i="57"/>
  <c r="AE98" i="59"/>
  <c r="AD98" i="59"/>
  <c r="J16" i="57"/>
  <c r="Z98" i="59"/>
  <c r="Y98" i="59"/>
  <c r="J52" i="57"/>
  <c r="U98" i="59"/>
  <c r="T98" i="59"/>
  <c r="J35" i="57"/>
  <c r="P98" i="59"/>
  <c r="O98" i="59"/>
  <c r="J70" i="57"/>
  <c r="K98" i="59"/>
  <c r="J98" i="59"/>
  <c r="J51" i="57"/>
  <c r="F98" i="59"/>
  <c r="E98" i="59"/>
  <c r="AD97" i="59"/>
  <c r="Y97" i="59"/>
  <c r="T97" i="59"/>
  <c r="O97" i="59"/>
  <c r="J97" i="59"/>
  <c r="E97" i="59"/>
  <c r="AE96" i="59"/>
  <c r="Z96" i="59"/>
  <c r="M52" i="57"/>
  <c r="U96" i="59"/>
  <c r="P96" i="59"/>
  <c r="M70" i="57"/>
  <c r="K96" i="59"/>
  <c r="M51" i="57"/>
  <c r="F96" i="59"/>
  <c r="J66" i="57"/>
  <c r="AE92" i="59"/>
  <c r="AD92" i="59"/>
  <c r="J33" i="57"/>
  <c r="Z92" i="59"/>
  <c r="Y92" i="59"/>
  <c r="J79" i="57"/>
  <c r="U92" i="59"/>
  <c r="T92" i="59"/>
  <c r="P92" i="59"/>
  <c r="O92" i="59"/>
  <c r="J40" i="57"/>
  <c r="K92" i="59"/>
  <c r="J92" i="59"/>
  <c r="J80" i="57"/>
  <c r="F92" i="59"/>
  <c r="E92" i="59"/>
  <c r="AD91" i="59"/>
  <c r="Y91" i="59"/>
  <c r="T91" i="59"/>
  <c r="O91" i="59"/>
  <c r="J91" i="59"/>
  <c r="E91" i="59"/>
  <c r="M66" i="57"/>
  <c r="AE90" i="59"/>
  <c r="M33" i="57"/>
  <c r="Z90" i="59"/>
  <c r="M79" i="57"/>
  <c r="U90" i="59"/>
  <c r="P90" i="59"/>
  <c r="K90" i="59"/>
  <c r="M80" i="57"/>
  <c r="F90" i="59"/>
  <c r="J83" i="57"/>
  <c r="AE86" i="59"/>
  <c r="AD86" i="59"/>
  <c r="J21" i="57"/>
  <c r="Z86" i="59"/>
  <c r="Y86" i="59"/>
  <c r="J17" i="57"/>
  <c r="U86" i="59"/>
  <c r="T86" i="59"/>
  <c r="J61" i="57"/>
  <c r="P86" i="59"/>
  <c r="O86" i="59"/>
  <c r="J27" i="57"/>
  <c r="K86" i="59"/>
  <c r="J86" i="59"/>
  <c r="J102" i="57"/>
  <c r="F86" i="59"/>
  <c r="E86" i="59"/>
  <c r="AD85" i="59"/>
  <c r="Y85" i="59"/>
  <c r="T85" i="59"/>
  <c r="O85" i="59"/>
  <c r="J85" i="59"/>
  <c r="E85" i="59"/>
  <c r="M83" i="57"/>
  <c r="AE84" i="59"/>
  <c r="Z84" i="59"/>
  <c r="U84" i="59"/>
  <c r="M61" i="57"/>
  <c r="P84" i="59"/>
  <c r="K84" i="59"/>
  <c r="M102" i="57"/>
  <c r="F84" i="59"/>
  <c r="J107" i="57"/>
  <c r="AE80" i="59"/>
  <c r="AD80" i="59"/>
  <c r="J63" i="57"/>
  <c r="Z80" i="59"/>
  <c r="Y80" i="59"/>
  <c r="J96" i="57"/>
  <c r="U80" i="59"/>
  <c r="T80" i="59"/>
  <c r="J74" i="57"/>
  <c r="P80" i="59"/>
  <c r="O80" i="59"/>
  <c r="J99" i="57"/>
  <c r="K80" i="59"/>
  <c r="J80" i="59"/>
  <c r="J103" i="57"/>
  <c r="F80" i="59"/>
  <c r="E80" i="59"/>
  <c r="AD79" i="59"/>
  <c r="Y79" i="59"/>
  <c r="T79" i="59"/>
  <c r="O79" i="59"/>
  <c r="J79" i="59"/>
  <c r="E79" i="59"/>
  <c r="M107" i="57"/>
  <c r="AE78" i="59"/>
  <c r="M63" i="57"/>
  <c r="Z78" i="59"/>
  <c r="M96" i="57"/>
  <c r="U78" i="59"/>
  <c r="M74" i="57"/>
  <c r="P78" i="59"/>
  <c r="M99" i="57"/>
  <c r="K78" i="59"/>
  <c r="M103" i="57"/>
  <c r="F78" i="59"/>
  <c r="J62" i="57"/>
  <c r="AE74" i="59"/>
  <c r="AD74" i="59"/>
  <c r="J65" i="57"/>
  <c r="Z74" i="59"/>
  <c r="Y74" i="59"/>
  <c r="J45" i="57"/>
  <c r="U74" i="59"/>
  <c r="T74" i="59"/>
  <c r="J54" i="57"/>
  <c r="P74" i="59"/>
  <c r="O74" i="59"/>
  <c r="J48" i="57"/>
  <c r="K74" i="59"/>
  <c r="J74" i="59"/>
  <c r="J84" i="57"/>
  <c r="F74" i="59"/>
  <c r="E74" i="59"/>
  <c r="AD73" i="59"/>
  <c r="Y73" i="59"/>
  <c r="T73" i="59"/>
  <c r="O73" i="59"/>
  <c r="J73" i="59"/>
  <c r="E73" i="59"/>
  <c r="M62" i="57"/>
  <c r="AE72" i="59"/>
  <c r="M65" i="57"/>
  <c r="Z72" i="59"/>
  <c r="M45" i="57"/>
  <c r="U72" i="59"/>
  <c r="M54" i="57"/>
  <c r="P72" i="59"/>
  <c r="M48" i="57"/>
  <c r="K72" i="59"/>
  <c r="F72" i="59"/>
  <c r="J73" i="57"/>
  <c r="AE68" i="59"/>
  <c r="AD68" i="59"/>
  <c r="J39" i="57"/>
  <c r="Z68" i="59"/>
  <c r="Y68" i="59"/>
  <c r="J20" i="57"/>
  <c r="U68" i="59"/>
  <c r="T68" i="59"/>
  <c r="J89" i="57"/>
  <c r="P68" i="59"/>
  <c r="O68" i="59"/>
  <c r="J94" i="57"/>
  <c r="K68" i="59"/>
  <c r="J68" i="59"/>
  <c r="J37" i="57"/>
  <c r="F68" i="59"/>
  <c r="E68" i="59"/>
  <c r="AD67" i="59"/>
  <c r="Y67" i="59"/>
  <c r="T67" i="59"/>
  <c r="O67" i="59"/>
  <c r="J67" i="59"/>
  <c r="E67" i="59"/>
  <c r="M73" i="57"/>
  <c r="AE66" i="59"/>
  <c r="Z66" i="59"/>
  <c r="U66" i="59"/>
  <c r="P66" i="59"/>
  <c r="M94" i="57"/>
  <c r="K66" i="59"/>
  <c r="M37" i="57"/>
  <c r="F66" i="59"/>
  <c r="J23" i="57"/>
  <c r="Z62" i="59"/>
  <c r="Y62" i="59"/>
  <c r="U62" i="59"/>
  <c r="T62" i="59"/>
  <c r="J29" i="57"/>
  <c r="P62" i="59"/>
  <c r="O62" i="59"/>
  <c r="J60" i="57"/>
  <c r="K62" i="59"/>
  <c r="J62" i="59"/>
  <c r="J100" i="57"/>
  <c r="F62" i="59"/>
  <c r="E62" i="59"/>
  <c r="Y61" i="59"/>
  <c r="T61" i="59"/>
  <c r="O61" i="59"/>
  <c r="J61" i="59"/>
  <c r="E61" i="59"/>
  <c r="Z60" i="59"/>
  <c r="U60" i="59"/>
  <c r="P60" i="59"/>
  <c r="M60" i="57"/>
  <c r="K60" i="59"/>
  <c r="M100" i="57"/>
  <c r="F60" i="59"/>
  <c r="J19" i="57"/>
  <c r="AE56" i="59"/>
  <c r="AD56" i="59"/>
  <c r="J88" i="57"/>
  <c r="Z56" i="59"/>
  <c r="Y56" i="59"/>
  <c r="J109" i="57"/>
  <c r="U56" i="59"/>
  <c r="T56" i="59"/>
  <c r="J87" i="57"/>
  <c r="P56" i="59"/>
  <c r="O56" i="59"/>
  <c r="J91" i="57"/>
  <c r="K56" i="59"/>
  <c r="J56" i="59"/>
  <c r="F56" i="59"/>
  <c r="E56" i="59"/>
  <c r="AD55" i="59"/>
  <c r="Y55" i="59"/>
  <c r="T55" i="59"/>
  <c r="O55" i="59"/>
  <c r="J55" i="59"/>
  <c r="E55" i="59"/>
  <c r="AE54" i="59"/>
  <c r="Z54" i="59"/>
  <c r="M109" i="57"/>
  <c r="U54" i="59"/>
  <c r="M87" i="57"/>
  <c r="P54" i="59"/>
  <c r="M91" i="57"/>
  <c r="K54" i="59"/>
  <c r="F54" i="59"/>
  <c r="J117" i="57"/>
  <c r="AE50" i="59"/>
  <c r="AD50" i="59"/>
  <c r="J106" i="57"/>
  <c r="Z50" i="59"/>
  <c r="Y50" i="59"/>
  <c r="J13" i="57"/>
  <c r="U50" i="59"/>
  <c r="T50" i="59"/>
  <c r="J67" i="57"/>
  <c r="P50" i="59"/>
  <c r="O50" i="59"/>
  <c r="J115" i="57"/>
  <c r="K50" i="59"/>
  <c r="J50" i="59"/>
  <c r="J118" i="57"/>
  <c r="F50" i="59"/>
  <c r="E50" i="59"/>
  <c r="AD49" i="59"/>
  <c r="Y49" i="59"/>
  <c r="T49" i="59"/>
  <c r="O49" i="59"/>
  <c r="J49" i="59"/>
  <c r="E49" i="59"/>
  <c r="M117" i="57"/>
  <c r="AE48" i="59"/>
  <c r="M106" i="57"/>
  <c r="Z48" i="59"/>
  <c r="U48" i="59"/>
  <c r="M67" i="57"/>
  <c r="P48" i="59"/>
  <c r="M115" i="57"/>
  <c r="K48" i="59"/>
  <c r="M118" i="57"/>
  <c r="F48" i="59"/>
  <c r="J42" i="57"/>
  <c r="AE44" i="59"/>
  <c r="AD44" i="59"/>
  <c r="J31" i="57"/>
  <c r="Z44" i="59"/>
  <c r="Y44" i="59"/>
  <c r="U44" i="59"/>
  <c r="T44" i="59"/>
  <c r="J105" i="57"/>
  <c r="P44" i="59"/>
  <c r="O44" i="59"/>
  <c r="K44" i="59"/>
  <c r="J44" i="59"/>
  <c r="J76" i="57"/>
  <c r="F44" i="59"/>
  <c r="E44" i="59"/>
  <c r="AD43" i="59"/>
  <c r="Y43" i="59"/>
  <c r="T43" i="59"/>
  <c r="O43" i="59"/>
  <c r="J43" i="59"/>
  <c r="E43" i="59"/>
  <c r="M42" i="57"/>
  <c r="AE42" i="59"/>
  <c r="M31" i="57"/>
  <c r="Z42" i="59"/>
  <c r="U42" i="59"/>
  <c r="M105" i="57"/>
  <c r="P42" i="59"/>
  <c r="K42" i="59"/>
  <c r="M76" i="57"/>
  <c r="F42" i="59"/>
  <c r="J82" i="57"/>
  <c r="AE38" i="59"/>
  <c r="AD38" i="59"/>
  <c r="Z38" i="59"/>
  <c r="Y38" i="59"/>
  <c r="J113" i="57"/>
  <c r="U38" i="59"/>
  <c r="T38" i="59"/>
  <c r="J24" i="57"/>
  <c r="P38" i="59"/>
  <c r="O38" i="59"/>
  <c r="J30" i="57"/>
  <c r="K38" i="59"/>
  <c r="J38" i="59"/>
  <c r="J72" i="57"/>
  <c r="F38" i="59"/>
  <c r="E38" i="59"/>
  <c r="AD37" i="59"/>
  <c r="Y37" i="59"/>
  <c r="T37" i="59"/>
  <c r="O37" i="59"/>
  <c r="J37" i="59"/>
  <c r="E37" i="59"/>
  <c r="M82" i="57"/>
  <c r="AE36" i="59"/>
  <c r="Z36" i="59"/>
  <c r="M113" i="57"/>
  <c r="U36" i="59"/>
  <c r="P36" i="59"/>
  <c r="K36" i="59"/>
  <c r="M72" i="57"/>
  <c r="F36" i="59"/>
  <c r="J114" i="57"/>
  <c r="Z32" i="59"/>
  <c r="Y32" i="59"/>
  <c r="J46" i="57"/>
  <c r="U32" i="59"/>
  <c r="T32" i="59"/>
  <c r="P32" i="59"/>
  <c r="O32" i="59"/>
  <c r="K32" i="59"/>
  <c r="J32" i="59"/>
  <c r="J28" i="57"/>
  <c r="F32" i="59"/>
  <c r="E32" i="59"/>
  <c r="Y31" i="59"/>
  <c r="T31" i="59"/>
  <c r="O31" i="59"/>
  <c r="J31" i="59"/>
  <c r="E31" i="59"/>
  <c r="M114" i="57"/>
  <c r="Z30" i="59"/>
  <c r="M46" i="57"/>
  <c r="U30" i="59"/>
  <c r="P30" i="59"/>
  <c r="K30" i="59"/>
  <c r="F30" i="59"/>
  <c r="J38" i="57"/>
  <c r="Z26" i="59"/>
  <c r="Y26" i="59"/>
  <c r="J12" i="57"/>
  <c r="U26" i="59"/>
  <c r="T26" i="59"/>
  <c r="J55" i="57"/>
  <c r="P26" i="59"/>
  <c r="O26" i="59"/>
  <c r="J50" i="57"/>
  <c r="K26" i="59"/>
  <c r="J26" i="59"/>
  <c r="F26" i="59"/>
  <c r="E26" i="59"/>
  <c r="Y25" i="59"/>
  <c r="T25" i="59"/>
  <c r="O25" i="59"/>
  <c r="J25" i="59"/>
  <c r="E25" i="59"/>
  <c r="M38" i="57"/>
  <c r="Z24" i="59"/>
  <c r="U24" i="59"/>
  <c r="M55" i="57"/>
  <c r="P24" i="59"/>
  <c r="M50" i="57"/>
  <c r="K24" i="59"/>
  <c r="F24" i="59"/>
  <c r="J58" i="57"/>
  <c r="AE20" i="59"/>
  <c r="AD20" i="59"/>
  <c r="J47" i="57"/>
  <c r="Z20" i="59"/>
  <c r="Y20" i="59"/>
  <c r="J78" i="57"/>
  <c r="U20" i="59"/>
  <c r="T20" i="59"/>
  <c r="J75" i="57"/>
  <c r="P20" i="59"/>
  <c r="O20" i="59"/>
  <c r="J95" i="57"/>
  <c r="K20" i="59"/>
  <c r="J20" i="59"/>
  <c r="J15" i="57"/>
  <c r="F20" i="59"/>
  <c r="E20" i="59"/>
  <c r="AD19" i="59"/>
  <c r="Y19" i="59"/>
  <c r="T19" i="59"/>
  <c r="O19" i="59"/>
  <c r="J19" i="59"/>
  <c r="E19" i="59"/>
  <c r="M58" i="57"/>
  <c r="AE18" i="59"/>
  <c r="Z18" i="59"/>
  <c r="M78" i="57"/>
  <c r="U18" i="59"/>
  <c r="M75" i="57"/>
  <c r="P18" i="59"/>
  <c r="M95" i="57"/>
  <c r="K18" i="59"/>
  <c r="F18" i="59"/>
  <c r="AE14" i="59"/>
  <c r="AD14" i="59"/>
  <c r="J97" i="57"/>
  <c r="Z14" i="59"/>
  <c r="Y14" i="59"/>
  <c r="U14" i="59"/>
  <c r="T14" i="59"/>
  <c r="J92" i="57"/>
  <c r="P14" i="59"/>
  <c r="O14" i="59"/>
  <c r="K14" i="59"/>
  <c r="J14" i="59"/>
  <c r="F14" i="59"/>
  <c r="E14" i="59"/>
  <c r="AD13" i="59"/>
  <c r="Y13" i="59"/>
  <c r="T13" i="59"/>
  <c r="O13" i="59"/>
  <c r="J13" i="59"/>
  <c r="E13" i="59"/>
  <c r="AE12" i="59"/>
  <c r="M97" i="57"/>
  <c r="Z12" i="59"/>
  <c r="U12" i="59"/>
  <c r="P12" i="59"/>
  <c r="F12" i="59"/>
  <c r="AF4" i="59"/>
  <c r="B2" i="59"/>
  <c r="B1" i="59"/>
  <c r="A4" i="58"/>
  <c r="D3" i="58"/>
  <c r="R74" i="58"/>
  <c r="E74" i="58"/>
  <c r="D74" i="58"/>
  <c r="C74" i="58"/>
  <c r="R73" i="58"/>
  <c r="E73" i="58"/>
  <c r="D73" i="58"/>
  <c r="C73" i="58"/>
  <c r="R72" i="58"/>
  <c r="E72" i="58"/>
  <c r="D72" i="58"/>
  <c r="C72" i="58"/>
  <c r="R71" i="58"/>
  <c r="E71" i="58"/>
  <c r="D71" i="58"/>
  <c r="C71" i="58"/>
  <c r="R70" i="58"/>
  <c r="E70" i="58"/>
  <c r="D70" i="58"/>
  <c r="C70" i="58"/>
  <c r="R69" i="58"/>
  <c r="E69" i="58"/>
  <c r="D69" i="58"/>
  <c r="C69" i="58"/>
  <c r="R68" i="58"/>
  <c r="E68" i="58"/>
  <c r="D68" i="58"/>
  <c r="C68" i="58"/>
  <c r="R67" i="58"/>
  <c r="E67" i="58"/>
  <c r="D67" i="58"/>
  <c r="C67" i="58"/>
  <c r="R66" i="58"/>
  <c r="E66" i="58"/>
  <c r="D66" i="58"/>
  <c r="C66" i="58"/>
  <c r="R65" i="58"/>
  <c r="E65" i="58"/>
  <c r="D65" i="58"/>
  <c r="C65" i="58"/>
  <c r="R62" i="58"/>
  <c r="E62" i="58"/>
  <c r="D62" i="58"/>
  <c r="C62" i="58"/>
  <c r="R60" i="58"/>
  <c r="E60" i="58"/>
  <c r="D60" i="58"/>
  <c r="C60" i="58"/>
  <c r="R59" i="58"/>
  <c r="E59" i="58"/>
  <c r="D59" i="58"/>
  <c r="C59" i="58"/>
  <c r="R56" i="58"/>
  <c r="E56" i="58"/>
  <c r="D56" i="58"/>
  <c r="C56" i="58"/>
  <c r="R64" i="58"/>
  <c r="E64" i="58"/>
  <c r="D64" i="58"/>
  <c r="C64" i="58"/>
  <c r="R63" i="58"/>
  <c r="E63" i="58"/>
  <c r="D63" i="58"/>
  <c r="C63" i="58"/>
  <c r="R61" i="58"/>
  <c r="E61" i="58"/>
  <c r="D61" i="58"/>
  <c r="C61" i="58"/>
  <c r="R58" i="58"/>
  <c r="E58" i="58"/>
  <c r="D58" i="58"/>
  <c r="C58" i="58"/>
  <c r="R57" i="58"/>
  <c r="E57" i="58"/>
  <c r="D57" i="58"/>
  <c r="C57" i="58"/>
  <c r="U51" i="58"/>
  <c r="R51" i="58"/>
  <c r="E51" i="58"/>
  <c r="D51" i="58"/>
  <c r="C51" i="58"/>
  <c r="U50" i="58"/>
  <c r="R50" i="58"/>
  <c r="E50" i="58"/>
  <c r="D50" i="58"/>
  <c r="C50" i="58"/>
  <c r="U49" i="58"/>
  <c r="R49" i="58"/>
  <c r="E49" i="58"/>
  <c r="D49" i="58"/>
  <c r="C49" i="58"/>
  <c r="U48" i="58"/>
  <c r="R48" i="58"/>
  <c r="E48" i="58"/>
  <c r="D48" i="58"/>
  <c r="C48" i="58"/>
  <c r="U47" i="58"/>
  <c r="R47" i="58"/>
  <c r="E47" i="58"/>
  <c r="D47" i="58"/>
  <c r="C47" i="58"/>
  <c r="U46" i="58"/>
  <c r="R46" i="58"/>
  <c r="E46" i="58"/>
  <c r="D46" i="58"/>
  <c r="C46" i="58"/>
  <c r="U45" i="58"/>
  <c r="R45" i="58"/>
  <c r="E45" i="58"/>
  <c r="D45" i="58"/>
  <c r="C45" i="58"/>
  <c r="U43" i="58"/>
  <c r="R43" i="58"/>
  <c r="E43" i="58"/>
  <c r="D43" i="58"/>
  <c r="C43" i="58"/>
  <c r="U42" i="58"/>
  <c r="R42" i="58"/>
  <c r="E42" i="58"/>
  <c r="D42" i="58"/>
  <c r="C42" i="58"/>
  <c r="U41" i="58"/>
  <c r="R41" i="58"/>
  <c r="E41" i="58"/>
  <c r="D41" i="58"/>
  <c r="C41" i="58"/>
  <c r="U40" i="58"/>
  <c r="R40" i="58"/>
  <c r="E40" i="58"/>
  <c r="D40" i="58"/>
  <c r="C40" i="58"/>
  <c r="U39" i="58"/>
  <c r="R38" i="58"/>
  <c r="E38" i="58"/>
  <c r="D38" i="58"/>
  <c r="C38" i="58"/>
  <c r="R36" i="58"/>
  <c r="E36" i="58"/>
  <c r="D36" i="58"/>
  <c r="C36" i="58"/>
  <c r="R33" i="58"/>
  <c r="E33" i="58"/>
  <c r="D33" i="58"/>
  <c r="C33" i="58"/>
  <c r="R31" i="58"/>
  <c r="E31" i="58"/>
  <c r="D31" i="58"/>
  <c r="C31" i="58"/>
  <c r="R26" i="58"/>
  <c r="E26" i="58"/>
  <c r="D26" i="58"/>
  <c r="C26" i="58"/>
  <c r="R22" i="58"/>
  <c r="E22" i="58"/>
  <c r="D22" i="58"/>
  <c r="C22" i="58"/>
  <c r="R21" i="58"/>
  <c r="E21" i="58"/>
  <c r="D21" i="58"/>
  <c r="C21" i="58"/>
  <c r="R17" i="58"/>
  <c r="E17" i="58"/>
  <c r="D17" i="58"/>
  <c r="C17" i="58"/>
  <c r="R28" i="58"/>
  <c r="E28" i="58"/>
  <c r="D28" i="58"/>
  <c r="C28" i="58"/>
  <c r="U30" i="58"/>
  <c r="R34" i="58"/>
  <c r="E34" i="58"/>
  <c r="D34" i="58"/>
  <c r="C34" i="58"/>
  <c r="U29" i="58"/>
  <c r="R37" i="58"/>
  <c r="E37" i="58"/>
  <c r="D37" i="58"/>
  <c r="C37" i="58"/>
  <c r="U28" i="58"/>
  <c r="R32" i="58"/>
  <c r="E32" i="58"/>
  <c r="D32" i="58"/>
  <c r="C32" i="58"/>
  <c r="U27" i="58"/>
  <c r="R29" i="58"/>
  <c r="E29" i="58"/>
  <c r="D29" i="58"/>
  <c r="C29" i="58"/>
  <c r="R25" i="58"/>
  <c r="E25" i="58"/>
  <c r="D25" i="58"/>
  <c r="C25" i="58"/>
  <c r="R18" i="58"/>
  <c r="E18" i="58"/>
  <c r="D18" i="58"/>
  <c r="C18" i="58"/>
  <c r="U24" i="58"/>
  <c r="R35" i="58"/>
  <c r="E35" i="58"/>
  <c r="D35" i="58"/>
  <c r="C35" i="58"/>
  <c r="U23" i="58"/>
  <c r="E39" i="58"/>
  <c r="D39" i="58"/>
  <c r="C39" i="58"/>
  <c r="R30" i="58"/>
  <c r="E30" i="58"/>
  <c r="D30" i="58"/>
  <c r="C30" i="58"/>
  <c r="R27" i="58"/>
  <c r="E27" i="58"/>
  <c r="D27" i="58"/>
  <c r="C27" i="58"/>
  <c r="R24" i="58"/>
  <c r="E24" i="58"/>
  <c r="D24" i="58"/>
  <c r="C24" i="58"/>
  <c r="U19" i="58"/>
  <c r="R23" i="58"/>
  <c r="E23" i="58"/>
  <c r="D23" i="58"/>
  <c r="C23" i="58"/>
  <c r="R20" i="58"/>
  <c r="E20" i="58"/>
  <c r="D20" i="58"/>
  <c r="C20" i="58"/>
  <c r="R14" i="58"/>
  <c r="E14" i="58"/>
  <c r="D14" i="58"/>
  <c r="C14" i="58"/>
  <c r="R12" i="58"/>
  <c r="E12" i="58"/>
  <c r="D12" i="58"/>
  <c r="C12" i="58"/>
  <c r="R19" i="58"/>
  <c r="E19" i="58"/>
  <c r="D19" i="58"/>
  <c r="C19" i="58"/>
  <c r="R15" i="58"/>
  <c r="E15" i="58"/>
  <c r="D15" i="58"/>
  <c r="C15" i="58"/>
  <c r="R16" i="58"/>
  <c r="E16" i="58"/>
  <c r="D16" i="58"/>
  <c r="C16" i="58"/>
  <c r="R13" i="58"/>
  <c r="E13" i="58"/>
  <c r="D13" i="58"/>
  <c r="C13" i="58"/>
  <c r="R4" i="58"/>
  <c r="A2" i="58"/>
  <c r="A1" i="58"/>
  <c r="O125" i="56"/>
  <c r="O26" i="56"/>
  <c r="O102" i="56"/>
  <c r="O120" i="56"/>
  <c r="O19" i="56"/>
  <c r="O87" i="56"/>
  <c r="O86" i="56"/>
  <c r="O79" i="56"/>
  <c r="O28" i="56"/>
  <c r="O46" i="56"/>
  <c r="O123" i="56"/>
  <c r="O43" i="56"/>
  <c r="O67" i="56"/>
  <c r="O12" i="56"/>
  <c r="O31" i="56"/>
  <c r="O21" i="56"/>
  <c r="O126" i="56"/>
  <c r="O47" i="56"/>
  <c r="O118" i="56"/>
  <c r="O85" i="56"/>
  <c r="O17" i="56"/>
  <c r="O89" i="56"/>
  <c r="O111" i="56"/>
  <c r="O127" i="56"/>
  <c r="O88" i="56"/>
  <c r="O76" i="56"/>
  <c r="O128" i="56"/>
  <c r="O105" i="56"/>
  <c r="O129" i="56"/>
  <c r="O30" i="56"/>
  <c r="O49" i="56"/>
  <c r="O113" i="56"/>
  <c r="O117" i="56"/>
  <c r="O70" i="56"/>
  <c r="O16" i="56"/>
  <c r="O114" i="56"/>
  <c r="O116" i="56"/>
  <c r="O130" i="56"/>
  <c r="O72" i="56"/>
  <c r="O96" i="56"/>
  <c r="O94" i="56"/>
  <c r="O97" i="56"/>
  <c r="O42" i="56"/>
  <c r="O90" i="56"/>
  <c r="O35" i="56"/>
  <c r="O32" i="56"/>
  <c r="O132" i="56"/>
  <c r="O82" i="56"/>
  <c r="O33" i="56"/>
  <c r="O62" i="56"/>
  <c r="O98" i="56"/>
  <c r="O60" i="56"/>
  <c r="O24" i="56"/>
  <c r="O75" i="56"/>
  <c r="O93" i="56"/>
  <c r="O37" i="56"/>
  <c r="O53" i="56"/>
  <c r="O48" i="56"/>
  <c r="O63" i="56"/>
  <c r="O55" i="56"/>
  <c r="O107" i="56"/>
  <c r="O119" i="56"/>
  <c r="O84" i="56"/>
  <c r="O99" i="56"/>
  <c r="O81" i="56"/>
  <c r="O100" i="56"/>
  <c r="O103" i="56"/>
  <c r="O15" i="56"/>
  <c r="O54" i="56"/>
  <c r="O13" i="56"/>
  <c r="O64" i="56"/>
  <c r="O56" i="56"/>
  <c r="O78" i="56"/>
  <c r="O22" i="56"/>
  <c r="O133" i="56"/>
  <c r="O77" i="56"/>
  <c r="O40" i="56"/>
  <c r="O61" i="56"/>
  <c r="O69" i="56"/>
  <c r="O80" i="56"/>
  <c r="O52" i="56"/>
  <c r="O71" i="56"/>
  <c r="O34" i="56"/>
  <c r="O18" i="56"/>
  <c r="O58" i="56"/>
  <c r="O65" i="56"/>
  <c r="O104" i="56"/>
  <c r="O44" i="56"/>
  <c r="O23" i="56"/>
  <c r="O25" i="56"/>
  <c r="O135" i="56"/>
  <c r="O121" i="56"/>
  <c r="O68" i="56"/>
  <c r="O38" i="56"/>
  <c r="O20" i="56"/>
  <c r="O91" i="56"/>
  <c r="O57" i="56"/>
  <c r="O39" i="56"/>
  <c r="O66" i="56"/>
  <c r="O41" i="56"/>
  <c r="O14" i="56"/>
  <c r="O45" i="56"/>
  <c r="O92" i="56"/>
  <c r="O106" i="56"/>
  <c r="O36" i="56"/>
  <c r="O136" i="56"/>
  <c r="O59" i="56"/>
  <c r="O109" i="56"/>
  <c r="O29" i="56"/>
  <c r="O95" i="56"/>
  <c r="O110" i="56"/>
  <c r="O74" i="56"/>
  <c r="O50" i="56"/>
  <c r="O112" i="56"/>
  <c r="O51" i="56"/>
  <c r="O108" i="56"/>
  <c r="O73" i="56"/>
  <c r="O27" i="56"/>
  <c r="O122" i="56"/>
  <c r="O134" i="56"/>
  <c r="O131" i="56"/>
  <c r="O101" i="56"/>
  <c r="O115" i="56"/>
  <c r="O137" i="56"/>
  <c r="O83" i="56"/>
  <c r="O124" i="56"/>
  <c r="A11" i="57"/>
  <c r="A4" i="57"/>
  <c r="D3" i="57"/>
  <c r="D174" i="57"/>
  <c r="D173" i="57"/>
  <c r="D172" i="57"/>
  <c r="D171" i="57"/>
  <c r="D170" i="57"/>
  <c r="D169" i="57"/>
  <c r="D168" i="57"/>
  <c r="D167" i="57"/>
  <c r="D166" i="57"/>
  <c r="D165" i="57"/>
  <c r="D164" i="57"/>
  <c r="D163" i="57"/>
  <c r="D162" i="57"/>
  <c r="D161" i="57"/>
  <c r="D160" i="57"/>
  <c r="D159" i="57"/>
  <c r="D158" i="57"/>
  <c r="D157" i="57"/>
  <c r="D156" i="57"/>
  <c r="D155" i="57"/>
  <c r="D154" i="57"/>
  <c r="D153" i="57"/>
  <c r="H140" i="57"/>
  <c r="G140" i="57"/>
  <c r="F140" i="57"/>
  <c r="E140" i="57"/>
  <c r="D140" i="57"/>
  <c r="C140" i="57"/>
  <c r="H139" i="57"/>
  <c r="G139" i="57"/>
  <c r="F139" i="57"/>
  <c r="E139" i="57"/>
  <c r="D139" i="57"/>
  <c r="C139" i="57"/>
  <c r="H138" i="57"/>
  <c r="G138" i="57"/>
  <c r="F138" i="57"/>
  <c r="E138" i="57"/>
  <c r="D138" i="57"/>
  <c r="C138" i="57"/>
  <c r="N118" i="57"/>
  <c r="H118" i="57"/>
  <c r="G118" i="57"/>
  <c r="F118" i="57"/>
  <c r="E118" i="57"/>
  <c r="D118" i="57"/>
  <c r="C118" i="57"/>
  <c r="N108" i="57"/>
  <c r="H108" i="57"/>
  <c r="G108" i="57"/>
  <c r="F108" i="57"/>
  <c r="E108" i="57"/>
  <c r="D108" i="57"/>
  <c r="C108" i="57"/>
  <c r="N119" i="57"/>
  <c r="H119" i="57"/>
  <c r="G119" i="57"/>
  <c r="F119" i="57"/>
  <c r="E119" i="57"/>
  <c r="D119" i="57"/>
  <c r="C119" i="57"/>
  <c r="N116" i="57"/>
  <c r="H116" i="57"/>
  <c r="G116" i="57"/>
  <c r="F116" i="57"/>
  <c r="E116" i="57"/>
  <c r="D116" i="57"/>
  <c r="C116" i="57"/>
  <c r="H135" i="57"/>
  <c r="G135" i="57"/>
  <c r="F135" i="57"/>
  <c r="E135" i="57"/>
  <c r="D135" i="57"/>
  <c r="C135" i="57"/>
  <c r="H126" i="57"/>
  <c r="G126" i="57"/>
  <c r="F126" i="57"/>
  <c r="E126" i="57"/>
  <c r="D126" i="57"/>
  <c r="C126" i="57"/>
  <c r="N109" i="57"/>
  <c r="H109" i="57"/>
  <c r="G109" i="57"/>
  <c r="F109" i="57"/>
  <c r="E109" i="57"/>
  <c r="D109" i="57"/>
  <c r="C109" i="57"/>
  <c r="H127" i="57"/>
  <c r="G127" i="57"/>
  <c r="F127" i="57"/>
  <c r="E127" i="57"/>
  <c r="D127" i="57"/>
  <c r="C127" i="57"/>
  <c r="H122" i="57"/>
  <c r="G122" i="57"/>
  <c r="F122" i="57"/>
  <c r="E122" i="57"/>
  <c r="D122" i="57"/>
  <c r="C122" i="57"/>
  <c r="N113" i="57"/>
  <c r="H113" i="57"/>
  <c r="G113" i="57"/>
  <c r="F113" i="57"/>
  <c r="E113" i="57"/>
  <c r="D113" i="57"/>
  <c r="C113" i="57"/>
  <c r="N100" i="57"/>
  <c r="H100" i="57"/>
  <c r="G100" i="57"/>
  <c r="F100" i="57"/>
  <c r="E100" i="57"/>
  <c r="D100" i="57"/>
  <c r="C100" i="57"/>
  <c r="N95" i="57"/>
  <c r="H95" i="57"/>
  <c r="G95" i="57"/>
  <c r="F95" i="57"/>
  <c r="E95" i="57"/>
  <c r="D95" i="57"/>
  <c r="C95" i="57"/>
  <c r="H121" i="57"/>
  <c r="G121" i="57"/>
  <c r="F121" i="57"/>
  <c r="E121" i="57"/>
  <c r="D121" i="57"/>
  <c r="C121" i="57"/>
  <c r="N94" i="57"/>
  <c r="H94" i="57"/>
  <c r="G94" i="57"/>
  <c r="F94" i="57"/>
  <c r="E94" i="57"/>
  <c r="D94" i="57"/>
  <c r="C94" i="57"/>
  <c r="N93" i="57"/>
  <c r="H93" i="57"/>
  <c r="G93" i="57"/>
  <c r="F93" i="57"/>
  <c r="E93" i="57"/>
  <c r="D93" i="57"/>
  <c r="C93" i="57"/>
  <c r="N112" i="57"/>
  <c r="H112" i="57"/>
  <c r="G112" i="57"/>
  <c r="F112" i="57"/>
  <c r="E112" i="57"/>
  <c r="D112" i="57"/>
  <c r="C112" i="57"/>
  <c r="H124" i="57"/>
  <c r="G124" i="57"/>
  <c r="F124" i="57"/>
  <c r="E124" i="57"/>
  <c r="D124" i="57"/>
  <c r="C124" i="57"/>
  <c r="H133" i="57"/>
  <c r="G133" i="57"/>
  <c r="F133" i="57"/>
  <c r="E133" i="57"/>
  <c r="D133" i="57"/>
  <c r="C133" i="57"/>
  <c r="H132" i="57"/>
  <c r="G132" i="57"/>
  <c r="F132" i="57"/>
  <c r="E132" i="57"/>
  <c r="D132" i="57"/>
  <c r="C132" i="57"/>
  <c r="N92" i="57"/>
  <c r="H92" i="57"/>
  <c r="G92" i="57"/>
  <c r="F92" i="57"/>
  <c r="E92" i="57"/>
  <c r="D92" i="57"/>
  <c r="C92" i="57"/>
  <c r="H120" i="57"/>
  <c r="G120" i="57"/>
  <c r="F120" i="57"/>
  <c r="E120" i="57"/>
  <c r="D120" i="57"/>
  <c r="C120" i="57"/>
  <c r="H134" i="57"/>
  <c r="G134" i="57"/>
  <c r="F134" i="57"/>
  <c r="E134" i="57"/>
  <c r="D134" i="57"/>
  <c r="C134" i="57"/>
  <c r="H123" i="57"/>
  <c r="G123" i="57"/>
  <c r="F123" i="57"/>
  <c r="E123" i="57"/>
  <c r="D123" i="57"/>
  <c r="C123" i="57"/>
  <c r="N91" i="57"/>
  <c r="H91" i="57"/>
  <c r="G91" i="57"/>
  <c r="F91" i="57"/>
  <c r="E91" i="57"/>
  <c r="D91" i="57"/>
  <c r="C91" i="57"/>
  <c r="H136" i="57"/>
  <c r="G136" i="57"/>
  <c r="F136" i="57"/>
  <c r="E136" i="57"/>
  <c r="D136" i="57"/>
  <c r="C136" i="57"/>
  <c r="N111" i="57"/>
  <c r="H111" i="57"/>
  <c r="G111" i="57"/>
  <c r="F111" i="57"/>
  <c r="E111" i="57"/>
  <c r="D111" i="57"/>
  <c r="C111" i="57"/>
  <c r="N110" i="57"/>
  <c r="H110" i="57"/>
  <c r="G110" i="57"/>
  <c r="F110" i="57"/>
  <c r="E110" i="57"/>
  <c r="D110" i="57"/>
  <c r="C110" i="57"/>
  <c r="N85" i="57"/>
  <c r="H85" i="57"/>
  <c r="G85" i="57"/>
  <c r="F85" i="57"/>
  <c r="E85" i="57"/>
  <c r="D85" i="57"/>
  <c r="C85" i="57"/>
  <c r="N90" i="57"/>
  <c r="H90" i="57"/>
  <c r="G90" i="57"/>
  <c r="F90" i="57"/>
  <c r="E90" i="57"/>
  <c r="D90" i="57"/>
  <c r="C90" i="57"/>
  <c r="N117" i="57"/>
  <c r="H117" i="57"/>
  <c r="G117" i="57"/>
  <c r="F117" i="57"/>
  <c r="E117" i="57"/>
  <c r="D117" i="57"/>
  <c r="C117" i="57"/>
  <c r="N83" i="57"/>
  <c r="H83" i="57"/>
  <c r="G83" i="57"/>
  <c r="F83" i="57"/>
  <c r="E83" i="57"/>
  <c r="D83" i="57"/>
  <c r="C83" i="57"/>
  <c r="H125" i="57"/>
  <c r="G125" i="57"/>
  <c r="F125" i="57"/>
  <c r="E125" i="57"/>
  <c r="D125" i="57"/>
  <c r="C125" i="57"/>
  <c r="N107" i="57"/>
  <c r="H107" i="57"/>
  <c r="G107" i="57"/>
  <c r="F107" i="57"/>
  <c r="E107" i="57"/>
  <c r="D107" i="57"/>
  <c r="C107" i="57"/>
  <c r="N80" i="57"/>
  <c r="H80" i="57"/>
  <c r="G80" i="57"/>
  <c r="F80" i="57"/>
  <c r="E80" i="57"/>
  <c r="D80" i="57"/>
  <c r="C80" i="57"/>
  <c r="N68" i="57"/>
  <c r="H68" i="57"/>
  <c r="G68" i="57"/>
  <c r="F68" i="57"/>
  <c r="E68" i="57"/>
  <c r="D68" i="57"/>
  <c r="C68" i="57"/>
  <c r="H128" i="57"/>
  <c r="G128" i="57"/>
  <c r="F128" i="57"/>
  <c r="E128" i="57"/>
  <c r="D128" i="57"/>
  <c r="C128" i="57"/>
  <c r="N79" i="57"/>
  <c r="H79" i="57"/>
  <c r="G79" i="57"/>
  <c r="F79" i="57"/>
  <c r="E79" i="57"/>
  <c r="D79" i="57"/>
  <c r="C79" i="57"/>
  <c r="N98" i="57"/>
  <c r="H98" i="57"/>
  <c r="G98" i="57"/>
  <c r="F98" i="57"/>
  <c r="E98" i="57"/>
  <c r="D98" i="57"/>
  <c r="C98" i="57"/>
  <c r="N105" i="57"/>
  <c r="H105" i="57"/>
  <c r="G105" i="57"/>
  <c r="F105" i="57"/>
  <c r="E105" i="57"/>
  <c r="D105" i="57"/>
  <c r="C105" i="57"/>
  <c r="N88" i="57"/>
  <c r="H88" i="57"/>
  <c r="G88" i="57"/>
  <c r="F88" i="57"/>
  <c r="E88" i="57"/>
  <c r="D88" i="57"/>
  <c r="C88" i="57"/>
  <c r="N78" i="57"/>
  <c r="H78" i="57"/>
  <c r="G78" i="57"/>
  <c r="F78" i="57"/>
  <c r="E78" i="57"/>
  <c r="D78" i="57"/>
  <c r="C78" i="57"/>
  <c r="N82" i="57"/>
  <c r="H82" i="57"/>
  <c r="G82" i="57"/>
  <c r="F82" i="57"/>
  <c r="E82" i="57"/>
  <c r="D82" i="57"/>
  <c r="C82" i="57"/>
  <c r="N60" i="57"/>
  <c r="H60" i="57"/>
  <c r="G60" i="57"/>
  <c r="F60" i="57"/>
  <c r="E60" i="57"/>
  <c r="D60" i="57"/>
  <c r="C60" i="57"/>
  <c r="N71" i="57"/>
  <c r="H71" i="57"/>
  <c r="G71" i="57"/>
  <c r="F71" i="57"/>
  <c r="E71" i="57"/>
  <c r="D71" i="57"/>
  <c r="C71" i="57"/>
  <c r="N76" i="57"/>
  <c r="H76" i="57"/>
  <c r="G76" i="57"/>
  <c r="F76" i="57"/>
  <c r="E76" i="57"/>
  <c r="D76" i="57"/>
  <c r="C76" i="57"/>
  <c r="N81" i="57"/>
  <c r="H81" i="57"/>
  <c r="G81" i="57"/>
  <c r="F81" i="57"/>
  <c r="E81" i="57"/>
  <c r="D81" i="57"/>
  <c r="C81" i="57"/>
  <c r="N77" i="57"/>
  <c r="H77" i="57"/>
  <c r="G77" i="57"/>
  <c r="F77" i="57"/>
  <c r="E77" i="57"/>
  <c r="D77" i="57"/>
  <c r="C77" i="57"/>
  <c r="H130" i="57"/>
  <c r="G130" i="57"/>
  <c r="F130" i="57"/>
  <c r="E130" i="57"/>
  <c r="D130" i="57"/>
  <c r="C130" i="57"/>
  <c r="N115" i="57"/>
  <c r="H115" i="57"/>
  <c r="G115" i="57"/>
  <c r="F115" i="57"/>
  <c r="E115" i="57"/>
  <c r="D115" i="57"/>
  <c r="C115" i="57"/>
  <c r="N99" i="57"/>
  <c r="H99" i="57"/>
  <c r="G99" i="57"/>
  <c r="F99" i="57"/>
  <c r="E99" i="57"/>
  <c r="D99" i="57"/>
  <c r="C99" i="57"/>
  <c r="N106" i="57"/>
  <c r="H106" i="57"/>
  <c r="G106" i="57"/>
  <c r="F106" i="57"/>
  <c r="E106" i="57"/>
  <c r="D106" i="57"/>
  <c r="C106" i="57"/>
  <c r="N69" i="57"/>
  <c r="H69" i="57"/>
  <c r="G69" i="57"/>
  <c r="F69" i="57"/>
  <c r="E69" i="57"/>
  <c r="D69" i="57"/>
  <c r="C69" i="57"/>
  <c r="N73" i="57"/>
  <c r="H73" i="57"/>
  <c r="G73" i="57"/>
  <c r="F73" i="57"/>
  <c r="E73" i="57"/>
  <c r="D73" i="57"/>
  <c r="C73" i="57"/>
  <c r="N84" i="57"/>
  <c r="H84" i="57"/>
  <c r="G84" i="57"/>
  <c r="F84" i="57"/>
  <c r="E84" i="57"/>
  <c r="D84" i="57"/>
  <c r="C84" i="57"/>
  <c r="N87" i="57"/>
  <c r="H87" i="57"/>
  <c r="G87" i="57"/>
  <c r="F87" i="57"/>
  <c r="E87" i="57"/>
  <c r="D87" i="57"/>
  <c r="C87" i="57"/>
  <c r="N58" i="57"/>
  <c r="H58" i="57"/>
  <c r="G58" i="57"/>
  <c r="F58" i="57"/>
  <c r="E58" i="57"/>
  <c r="D58" i="57"/>
  <c r="C58" i="57"/>
  <c r="N74" i="57"/>
  <c r="H74" i="57"/>
  <c r="G74" i="57"/>
  <c r="F74" i="57"/>
  <c r="E74" i="57"/>
  <c r="D74" i="57"/>
  <c r="C74" i="57"/>
  <c r="N75" i="57"/>
  <c r="H75" i="57"/>
  <c r="G75" i="57"/>
  <c r="F75" i="57"/>
  <c r="E75" i="57"/>
  <c r="D75" i="57"/>
  <c r="C75" i="57"/>
  <c r="H131" i="57"/>
  <c r="G131" i="57"/>
  <c r="F131" i="57"/>
  <c r="E131" i="57"/>
  <c r="D131" i="57"/>
  <c r="C131" i="57"/>
  <c r="N66" i="57"/>
  <c r="H66" i="57"/>
  <c r="G66" i="57"/>
  <c r="F66" i="57"/>
  <c r="E66" i="57"/>
  <c r="D66" i="57"/>
  <c r="C66" i="57"/>
  <c r="N62" i="57"/>
  <c r="H62" i="57"/>
  <c r="G62" i="57"/>
  <c r="F62" i="57"/>
  <c r="E62" i="57"/>
  <c r="D62" i="57"/>
  <c r="C62" i="57"/>
  <c r="N61" i="57"/>
  <c r="H61" i="57"/>
  <c r="G61" i="57"/>
  <c r="F61" i="57"/>
  <c r="E61" i="57"/>
  <c r="D61" i="57"/>
  <c r="C61" i="57"/>
  <c r="N53" i="57"/>
  <c r="H53" i="57"/>
  <c r="G53" i="57"/>
  <c r="F53" i="57"/>
  <c r="E53" i="57"/>
  <c r="D53" i="57"/>
  <c r="C53" i="57"/>
  <c r="N97" i="57"/>
  <c r="H97" i="57"/>
  <c r="G97" i="57"/>
  <c r="F97" i="57"/>
  <c r="E97" i="57"/>
  <c r="D97" i="57"/>
  <c r="C97" i="57"/>
  <c r="N65" i="57"/>
  <c r="H65" i="57"/>
  <c r="G65" i="57"/>
  <c r="F65" i="57"/>
  <c r="E65" i="57"/>
  <c r="D65" i="57"/>
  <c r="C65" i="57"/>
  <c r="N47" i="57"/>
  <c r="H47" i="57"/>
  <c r="G47" i="57"/>
  <c r="F47" i="57"/>
  <c r="E47" i="57"/>
  <c r="D47" i="57"/>
  <c r="C47" i="57"/>
  <c r="N72" i="57"/>
  <c r="H72" i="57"/>
  <c r="G72" i="57"/>
  <c r="F72" i="57"/>
  <c r="E72" i="57"/>
  <c r="D72" i="57"/>
  <c r="C72" i="57"/>
  <c r="N70" i="57"/>
  <c r="H70" i="57"/>
  <c r="G70" i="57"/>
  <c r="F70" i="57"/>
  <c r="E70" i="57"/>
  <c r="D70" i="57"/>
  <c r="C70" i="57"/>
  <c r="N67" i="57"/>
  <c r="H67" i="57"/>
  <c r="G67" i="57"/>
  <c r="F67" i="57"/>
  <c r="E67" i="57"/>
  <c r="D67" i="57"/>
  <c r="C67" i="57"/>
  <c r="N86" i="57"/>
  <c r="H86" i="57"/>
  <c r="G86" i="57"/>
  <c r="F86" i="57"/>
  <c r="E86" i="57"/>
  <c r="D86" i="57"/>
  <c r="C86" i="57"/>
  <c r="N54" i="57"/>
  <c r="H54" i="57"/>
  <c r="G54" i="57"/>
  <c r="F54" i="57"/>
  <c r="E54" i="57"/>
  <c r="D54" i="57"/>
  <c r="C54" i="57"/>
  <c r="N25" i="57"/>
  <c r="H25" i="57"/>
  <c r="G25" i="57"/>
  <c r="F25" i="57"/>
  <c r="E25" i="57"/>
  <c r="D25" i="57"/>
  <c r="C25" i="57"/>
  <c r="N50" i="57"/>
  <c r="H50" i="57"/>
  <c r="G50" i="57"/>
  <c r="F50" i="57"/>
  <c r="E50" i="57"/>
  <c r="D50" i="57"/>
  <c r="C50" i="57"/>
  <c r="N48" i="57"/>
  <c r="H48" i="57"/>
  <c r="G48" i="57"/>
  <c r="F48" i="57"/>
  <c r="E48" i="57"/>
  <c r="D48" i="57"/>
  <c r="C48" i="57"/>
  <c r="N59" i="57"/>
  <c r="H59" i="57"/>
  <c r="G59" i="57"/>
  <c r="F59" i="57"/>
  <c r="E59" i="57"/>
  <c r="D59" i="57"/>
  <c r="C59" i="57"/>
  <c r="N40" i="57"/>
  <c r="H40" i="57"/>
  <c r="G40" i="57"/>
  <c r="F40" i="57"/>
  <c r="E40" i="57"/>
  <c r="D40" i="57"/>
  <c r="C40" i="57"/>
  <c r="N64" i="57"/>
  <c r="H64" i="57"/>
  <c r="G64" i="57"/>
  <c r="F64" i="57"/>
  <c r="E64" i="57"/>
  <c r="D64" i="57"/>
  <c r="C64" i="57"/>
  <c r="N104" i="57"/>
  <c r="H104" i="57"/>
  <c r="G104" i="57"/>
  <c r="F104" i="57"/>
  <c r="E104" i="57"/>
  <c r="D104" i="57"/>
  <c r="C104" i="57"/>
  <c r="N44" i="57"/>
  <c r="H44" i="57"/>
  <c r="G44" i="57"/>
  <c r="F44" i="57"/>
  <c r="E44" i="57"/>
  <c r="D44" i="57"/>
  <c r="C44" i="57"/>
  <c r="N39" i="57"/>
  <c r="H39" i="57"/>
  <c r="G39" i="57"/>
  <c r="F39" i="57"/>
  <c r="E39" i="57"/>
  <c r="D39" i="57"/>
  <c r="C39" i="57"/>
  <c r="N36" i="57"/>
  <c r="H36" i="57"/>
  <c r="G36" i="57"/>
  <c r="F36" i="57"/>
  <c r="E36" i="57"/>
  <c r="D36" i="57"/>
  <c r="C36" i="57"/>
  <c r="N57" i="57"/>
  <c r="H57" i="57"/>
  <c r="G57" i="57"/>
  <c r="F57" i="57"/>
  <c r="E57" i="57"/>
  <c r="D57" i="57"/>
  <c r="C57" i="57"/>
  <c r="N41" i="57"/>
  <c r="H41" i="57"/>
  <c r="G41" i="57"/>
  <c r="F41" i="57"/>
  <c r="E41" i="57"/>
  <c r="D41" i="57"/>
  <c r="C41" i="57"/>
  <c r="N55" i="57"/>
  <c r="H55" i="57"/>
  <c r="G55" i="57"/>
  <c r="F55" i="57"/>
  <c r="E55" i="57"/>
  <c r="D55" i="57"/>
  <c r="C55" i="57"/>
  <c r="N43" i="57"/>
  <c r="H43" i="57"/>
  <c r="G43" i="57"/>
  <c r="F43" i="57"/>
  <c r="E43" i="57"/>
  <c r="D43" i="57"/>
  <c r="C43" i="57"/>
  <c r="N46" i="57"/>
  <c r="H46" i="57"/>
  <c r="G46" i="57"/>
  <c r="F46" i="57"/>
  <c r="E46" i="57"/>
  <c r="D46" i="57"/>
  <c r="C46" i="57"/>
  <c r="N63" i="57"/>
  <c r="H63" i="57"/>
  <c r="G63" i="57"/>
  <c r="F63" i="57"/>
  <c r="E63" i="57"/>
  <c r="D63" i="57"/>
  <c r="C63" i="57"/>
  <c r="N45" i="57"/>
  <c r="H45" i="57"/>
  <c r="G45" i="57"/>
  <c r="F45" i="57"/>
  <c r="E45" i="57"/>
  <c r="D45" i="57"/>
  <c r="C45" i="57"/>
  <c r="N26" i="57"/>
  <c r="H26" i="57"/>
  <c r="G26" i="57"/>
  <c r="F26" i="57"/>
  <c r="E26" i="57"/>
  <c r="D26" i="57"/>
  <c r="C26" i="57"/>
  <c r="N56" i="57"/>
  <c r="H56" i="57"/>
  <c r="G56" i="57"/>
  <c r="F56" i="57"/>
  <c r="E56" i="57"/>
  <c r="D56" i="57"/>
  <c r="C56" i="57"/>
  <c r="N38" i="57"/>
  <c r="H38" i="57"/>
  <c r="G38" i="57"/>
  <c r="F38" i="57"/>
  <c r="E38" i="57"/>
  <c r="D38" i="57"/>
  <c r="C38" i="57"/>
  <c r="N32" i="57"/>
  <c r="H32" i="57"/>
  <c r="G32" i="57"/>
  <c r="F32" i="57"/>
  <c r="E32" i="57"/>
  <c r="D32" i="57"/>
  <c r="C32" i="57"/>
  <c r="N34" i="57"/>
  <c r="H34" i="57"/>
  <c r="G34" i="57"/>
  <c r="F34" i="57"/>
  <c r="E34" i="57"/>
  <c r="D34" i="57"/>
  <c r="C34" i="57"/>
  <c r="N37" i="57"/>
  <c r="H37" i="57"/>
  <c r="G37" i="57"/>
  <c r="F37" i="57"/>
  <c r="E37" i="57"/>
  <c r="D37" i="57"/>
  <c r="C37" i="57"/>
  <c r="N52" i="57"/>
  <c r="H52" i="57"/>
  <c r="G52" i="57"/>
  <c r="F52" i="57"/>
  <c r="E52" i="57"/>
  <c r="D52" i="57"/>
  <c r="C52" i="57"/>
  <c r="N42" i="57"/>
  <c r="H42" i="57"/>
  <c r="G42" i="57"/>
  <c r="F42" i="57"/>
  <c r="E42" i="57"/>
  <c r="D42" i="57"/>
  <c r="C42" i="57"/>
  <c r="N51" i="57"/>
  <c r="H51" i="57"/>
  <c r="G51" i="57"/>
  <c r="F51" i="57"/>
  <c r="E51" i="57"/>
  <c r="D51" i="57"/>
  <c r="C51" i="57"/>
  <c r="N30" i="57"/>
  <c r="H30" i="57"/>
  <c r="G30" i="57"/>
  <c r="F30" i="57"/>
  <c r="E30" i="57"/>
  <c r="D30" i="57"/>
  <c r="C30" i="57"/>
  <c r="N49" i="57"/>
  <c r="H49" i="57"/>
  <c r="G49" i="57"/>
  <c r="F49" i="57"/>
  <c r="E49" i="57"/>
  <c r="D49" i="57"/>
  <c r="C49" i="57"/>
  <c r="N103" i="57"/>
  <c r="H103" i="57"/>
  <c r="G103" i="57"/>
  <c r="F103" i="57"/>
  <c r="E103" i="57"/>
  <c r="D103" i="57"/>
  <c r="C103" i="57"/>
  <c r="N23" i="57"/>
  <c r="H23" i="57"/>
  <c r="G23" i="57"/>
  <c r="F23" i="57"/>
  <c r="E23" i="57"/>
  <c r="D23" i="57"/>
  <c r="C23" i="57"/>
  <c r="N22" i="57"/>
  <c r="H22" i="57"/>
  <c r="G22" i="57"/>
  <c r="F22" i="57"/>
  <c r="E22" i="57"/>
  <c r="D22" i="57"/>
  <c r="C22" i="57"/>
  <c r="N114" i="57"/>
  <c r="H114" i="57"/>
  <c r="G114" i="57"/>
  <c r="F114" i="57"/>
  <c r="E114" i="57"/>
  <c r="D114" i="57"/>
  <c r="C114" i="57"/>
  <c r="N102" i="57"/>
  <c r="H102" i="57"/>
  <c r="G102" i="57"/>
  <c r="F102" i="57"/>
  <c r="E102" i="57"/>
  <c r="D102" i="57"/>
  <c r="C102" i="57"/>
  <c r="N24" i="57"/>
  <c r="H24" i="57"/>
  <c r="G24" i="57"/>
  <c r="F24" i="57"/>
  <c r="E24" i="57"/>
  <c r="D24" i="57"/>
  <c r="C24" i="57"/>
  <c r="N31" i="57"/>
  <c r="H31" i="57"/>
  <c r="G31" i="57"/>
  <c r="F31" i="57"/>
  <c r="E31" i="57"/>
  <c r="D31" i="57"/>
  <c r="C31" i="57"/>
  <c r="N33" i="57"/>
  <c r="H33" i="57"/>
  <c r="G33" i="57"/>
  <c r="F33" i="57"/>
  <c r="E33" i="57"/>
  <c r="D33" i="57"/>
  <c r="C33" i="57"/>
  <c r="N101" i="57"/>
  <c r="H101" i="57"/>
  <c r="G101" i="57"/>
  <c r="F101" i="57"/>
  <c r="E101" i="57"/>
  <c r="D101" i="57"/>
  <c r="C101" i="57"/>
  <c r="H129" i="57"/>
  <c r="G129" i="57"/>
  <c r="F129" i="57"/>
  <c r="E129" i="57"/>
  <c r="D129" i="57"/>
  <c r="C129" i="57"/>
  <c r="N96" i="57"/>
  <c r="H96" i="57"/>
  <c r="G96" i="57"/>
  <c r="F96" i="57"/>
  <c r="E96" i="57"/>
  <c r="D96" i="57"/>
  <c r="C96" i="57"/>
  <c r="N89" i="57"/>
  <c r="H89" i="57"/>
  <c r="G89" i="57"/>
  <c r="F89" i="57"/>
  <c r="E89" i="57"/>
  <c r="D89" i="57"/>
  <c r="C89" i="57"/>
  <c r="N28" i="57"/>
  <c r="H28" i="57"/>
  <c r="G28" i="57"/>
  <c r="F28" i="57"/>
  <c r="E28" i="57"/>
  <c r="D28" i="57"/>
  <c r="C28" i="57"/>
  <c r="N27" i="57"/>
  <c r="H27" i="57"/>
  <c r="G27" i="57"/>
  <c r="F27" i="57"/>
  <c r="E27" i="57"/>
  <c r="D27" i="57"/>
  <c r="C27" i="57"/>
  <c r="N29" i="57"/>
  <c r="H29" i="57"/>
  <c r="G29" i="57"/>
  <c r="F29" i="57"/>
  <c r="E29" i="57"/>
  <c r="D29" i="57"/>
  <c r="C29" i="57"/>
  <c r="H137" i="57"/>
  <c r="G137" i="57"/>
  <c r="F137" i="57"/>
  <c r="E137" i="57"/>
  <c r="D137" i="57"/>
  <c r="C137" i="57"/>
  <c r="N35" i="57"/>
  <c r="H35" i="57"/>
  <c r="G35" i="57"/>
  <c r="F35" i="57"/>
  <c r="E35" i="57"/>
  <c r="D35" i="57"/>
  <c r="C35" i="57"/>
  <c r="N20" i="57"/>
  <c r="H20" i="57"/>
  <c r="G20" i="57"/>
  <c r="F20" i="57"/>
  <c r="E20" i="57"/>
  <c r="D20" i="57"/>
  <c r="C20" i="57"/>
  <c r="N21" i="57"/>
  <c r="H21" i="57"/>
  <c r="G21" i="57"/>
  <c r="F21" i="57"/>
  <c r="E21" i="57"/>
  <c r="D21" i="57"/>
  <c r="C21" i="57"/>
  <c r="N19" i="57"/>
  <c r="H19" i="57"/>
  <c r="G19" i="57"/>
  <c r="F19" i="57"/>
  <c r="E19" i="57"/>
  <c r="D19" i="57"/>
  <c r="C19" i="57"/>
  <c r="N18" i="57"/>
  <c r="H18" i="57"/>
  <c r="G18" i="57"/>
  <c r="F18" i="57"/>
  <c r="E18" i="57"/>
  <c r="D18" i="57"/>
  <c r="C18" i="57"/>
  <c r="N17" i="57"/>
  <c r="H17" i="57"/>
  <c r="G17" i="57"/>
  <c r="F17" i="57"/>
  <c r="E17" i="57"/>
  <c r="D17" i="57"/>
  <c r="C17" i="57"/>
  <c r="N12" i="57"/>
  <c r="H12" i="57"/>
  <c r="G12" i="57"/>
  <c r="F12" i="57"/>
  <c r="E12" i="57"/>
  <c r="D12" i="57"/>
  <c r="C12" i="57"/>
  <c r="N16" i="57"/>
  <c r="H16" i="57"/>
  <c r="G16" i="57"/>
  <c r="F16" i="57"/>
  <c r="E16" i="57"/>
  <c r="D16" i="57"/>
  <c r="C16" i="57"/>
  <c r="N15" i="57"/>
  <c r="H15" i="57"/>
  <c r="G15" i="57"/>
  <c r="F15" i="57"/>
  <c r="E15" i="57"/>
  <c r="D15" i="57"/>
  <c r="C15" i="57"/>
  <c r="N14" i="57"/>
  <c r="H14" i="57"/>
  <c r="G14" i="57"/>
  <c r="F14" i="57"/>
  <c r="E14" i="57"/>
  <c r="D14" i="57"/>
  <c r="C14" i="57"/>
  <c r="N13" i="57"/>
  <c r="H13" i="57"/>
  <c r="G13" i="57"/>
  <c r="F13" i="57"/>
  <c r="E13" i="57"/>
  <c r="D13" i="57"/>
  <c r="C13" i="57"/>
  <c r="K4" i="57"/>
  <c r="A2" i="57"/>
  <c r="A1" i="57"/>
  <c r="E166" i="56"/>
  <c r="D166" i="56"/>
  <c r="C166" i="56"/>
  <c r="E165" i="56"/>
  <c r="D165" i="56"/>
  <c r="C165" i="56"/>
  <c r="E164" i="56"/>
  <c r="D164" i="56"/>
  <c r="C164" i="56"/>
  <c r="E163" i="56"/>
  <c r="D163" i="56"/>
  <c r="C163" i="56"/>
  <c r="E162" i="56"/>
  <c r="D162" i="56"/>
  <c r="C162" i="56"/>
  <c r="E159" i="56"/>
  <c r="D159" i="56"/>
  <c r="C159" i="56"/>
  <c r="E158" i="56"/>
  <c r="D158" i="56"/>
  <c r="C158" i="56"/>
  <c r="E157" i="56"/>
  <c r="D157" i="56"/>
  <c r="C157" i="56"/>
  <c r="E156" i="56"/>
  <c r="D156" i="56"/>
  <c r="C156" i="56"/>
  <c r="E155" i="56"/>
  <c r="D155" i="56"/>
  <c r="C155" i="56"/>
  <c r="E150" i="56"/>
  <c r="D150" i="56"/>
  <c r="C150" i="56"/>
  <c r="E149" i="56"/>
  <c r="D149" i="56"/>
  <c r="C149" i="56"/>
  <c r="E148" i="56"/>
  <c r="D148" i="56"/>
  <c r="C148" i="56"/>
  <c r="E145" i="56"/>
  <c r="D145" i="56"/>
  <c r="C145" i="56"/>
  <c r="E144" i="56"/>
  <c r="D144" i="56"/>
  <c r="C144" i="56"/>
  <c r="E143" i="56"/>
  <c r="D143" i="56"/>
  <c r="C143" i="56"/>
  <c r="A11" i="56"/>
  <c r="A4" i="56"/>
  <c r="D3" i="56"/>
  <c r="T12" i="56"/>
  <c r="T13" i="56"/>
  <c r="T14" i="56"/>
  <c r="T15" i="56"/>
  <c r="T16" i="56"/>
  <c r="T17" i="56"/>
  <c r="T18" i="56"/>
  <c r="T19" i="56"/>
  <c r="T20" i="56"/>
  <c r="T21" i="56"/>
  <c r="T22" i="56"/>
  <c r="T23" i="56"/>
  <c r="T24" i="56"/>
  <c r="T25" i="56"/>
  <c r="T26" i="56"/>
  <c r="T27" i="56"/>
  <c r="T28" i="56"/>
  <c r="T29" i="56"/>
  <c r="T30" i="56"/>
  <c r="T31" i="56"/>
  <c r="T32" i="56"/>
  <c r="T33" i="56"/>
  <c r="T34" i="56"/>
  <c r="T35" i="56"/>
  <c r="T36" i="56"/>
  <c r="T37" i="56"/>
  <c r="T38" i="56"/>
  <c r="T39" i="56"/>
  <c r="T40" i="56"/>
  <c r="T41" i="56"/>
  <c r="T42" i="56"/>
  <c r="T43" i="56"/>
  <c r="T44" i="56"/>
  <c r="T45" i="56"/>
  <c r="T46" i="56"/>
  <c r="T47" i="56"/>
  <c r="T48" i="56"/>
  <c r="T49" i="56"/>
  <c r="T50" i="56"/>
  <c r="T51" i="56"/>
  <c r="T52" i="56"/>
  <c r="T53" i="56"/>
  <c r="T54" i="56"/>
  <c r="T55" i="56"/>
  <c r="T56" i="56"/>
  <c r="T57" i="56"/>
  <c r="T58" i="56"/>
  <c r="T59" i="56"/>
  <c r="T60" i="56"/>
  <c r="T61" i="56"/>
  <c r="T62" i="56"/>
  <c r="T63" i="56"/>
  <c r="T64" i="56"/>
  <c r="T65" i="56"/>
  <c r="T66" i="56"/>
  <c r="T67" i="56"/>
  <c r="T68" i="56"/>
  <c r="T69" i="56"/>
  <c r="T70" i="56"/>
  <c r="T71" i="56"/>
  <c r="T72" i="56"/>
  <c r="T73" i="56"/>
  <c r="T74" i="56"/>
  <c r="T75" i="56"/>
  <c r="T76" i="56"/>
  <c r="T77" i="56"/>
  <c r="T78" i="56"/>
  <c r="T79" i="56"/>
  <c r="T80" i="56"/>
  <c r="T81" i="56"/>
  <c r="T82" i="56"/>
  <c r="T83" i="56"/>
  <c r="T84" i="56"/>
  <c r="T85" i="56"/>
  <c r="T86" i="56"/>
  <c r="T87" i="56"/>
  <c r="T88" i="56"/>
  <c r="T89" i="56"/>
  <c r="T90" i="56"/>
  <c r="T91" i="56"/>
  <c r="T92" i="56"/>
  <c r="T93" i="56"/>
  <c r="T94" i="56"/>
  <c r="T95" i="56"/>
  <c r="T96" i="56"/>
  <c r="T97" i="56"/>
  <c r="T98" i="56"/>
  <c r="T99" i="56"/>
  <c r="T100" i="56"/>
  <c r="T101" i="56"/>
  <c r="T102" i="56"/>
  <c r="T103" i="56"/>
  <c r="T104" i="56"/>
  <c r="T105" i="56"/>
  <c r="T106" i="56"/>
  <c r="T107" i="56"/>
  <c r="T108" i="56"/>
  <c r="T109" i="56"/>
  <c r="T110" i="56"/>
  <c r="T111" i="56"/>
  <c r="T112" i="56"/>
  <c r="T113" i="56"/>
  <c r="T114" i="56"/>
  <c r="T115" i="56"/>
  <c r="T116" i="56"/>
  <c r="T117" i="56"/>
  <c r="T118" i="56"/>
  <c r="T119" i="56"/>
  <c r="T120" i="56"/>
  <c r="T121" i="56"/>
  <c r="T122" i="56"/>
  <c r="T123" i="56"/>
  <c r="T124" i="56"/>
  <c r="T125" i="56"/>
  <c r="T126" i="56"/>
  <c r="T127" i="56"/>
  <c r="T128" i="56"/>
  <c r="T129" i="56"/>
  <c r="T130" i="56"/>
  <c r="T131" i="56"/>
  <c r="T132" i="56"/>
  <c r="T133" i="56"/>
  <c r="T134" i="56"/>
  <c r="T135" i="56"/>
  <c r="T136" i="56"/>
  <c r="T137" i="56"/>
  <c r="W137" i="56"/>
  <c r="K83" i="56"/>
  <c r="P83" i="56"/>
  <c r="J83" i="56"/>
  <c r="H83" i="56"/>
  <c r="G83" i="56"/>
  <c r="F83" i="56"/>
  <c r="E83" i="56"/>
  <c r="D83" i="56"/>
  <c r="C83" i="56"/>
  <c r="W136" i="56"/>
  <c r="K137" i="56"/>
  <c r="P137" i="56"/>
  <c r="H136" i="56"/>
  <c r="G136" i="56"/>
  <c r="F136" i="56"/>
  <c r="E136" i="56"/>
  <c r="D136" i="56"/>
  <c r="C136" i="56"/>
  <c r="W135" i="56"/>
  <c r="K115" i="56"/>
  <c r="P115" i="56"/>
  <c r="J115" i="56"/>
  <c r="H115" i="56"/>
  <c r="G115" i="56"/>
  <c r="F115" i="56"/>
  <c r="E115" i="56"/>
  <c r="D115" i="56"/>
  <c r="C115" i="56"/>
  <c r="W134" i="56"/>
  <c r="K101" i="56"/>
  <c r="P101" i="56"/>
  <c r="J101" i="56"/>
  <c r="H101" i="56"/>
  <c r="G101" i="56"/>
  <c r="F101" i="56"/>
  <c r="E101" i="56"/>
  <c r="D101" i="56"/>
  <c r="C101" i="56"/>
  <c r="W133" i="56"/>
  <c r="K131" i="56"/>
  <c r="P131" i="56"/>
  <c r="H135" i="56"/>
  <c r="G135" i="56"/>
  <c r="F135" i="56"/>
  <c r="E135" i="56"/>
  <c r="D135" i="56"/>
  <c r="C135" i="56"/>
  <c r="W132" i="56"/>
  <c r="K134" i="56"/>
  <c r="P134" i="56"/>
  <c r="H134" i="56"/>
  <c r="G134" i="56"/>
  <c r="F134" i="56"/>
  <c r="E134" i="56"/>
  <c r="D134" i="56"/>
  <c r="C134" i="56"/>
  <c r="W131" i="56"/>
  <c r="K122" i="56"/>
  <c r="P122" i="56"/>
  <c r="H133" i="56"/>
  <c r="G133" i="56"/>
  <c r="F133" i="56"/>
  <c r="E133" i="56"/>
  <c r="D133" i="56"/>
  <c r="C133" i="56"/>
  <c r="W130" i="56"/>
  <c r="K27" i="56"/>
  <c r="P27" i="56"/>
  <c r="J27" i="56"/>
  <c r="H27" i="56"/>
  <c r="G27" i="56"/>
  <c r="F27" i="56"/>
  <c r="E27" i="56"/>
  <c r="D27" i="56"/>
  <c r="C27" i="56"/>
  <c r="W129" i="56"/>
  <c r="K73" i="56"/>
  <c r="P73" i="56"/>
  <c r="J73" i="56"/>
  <c r="H73" i="56"/>
  <c r="G73" i="56"/>
  <c r="F73" i="56"/>
  <c r="E73" i="56"/>
  <c r="D73" i="56"/>
  <c r="C73" i="56"/>
  <c r="W128" i="56"/>
  <c r="K108" i="56"/>
  <c r="P108" i="56"/>
  <c r="J108" i="56"/>
  <c r="H108" i="56"/>
  <c r="G108" i="56"/>
  <c r="F108" i="56"/>
  <c r="E108" i="56"/>
  <c r="D108" i="56"/>
  <c r="C108" i="56"/>
  <c r="W127" i="56"/>
  <c r="K51" i="56"/>
  <c r="P51" i="56"/>
  <c r="J51" i="56"/>
  <c r="H51" i="56"/>
  <c r="G51" i="56"/>
  <c r="F51" i="56"/>
  <c r="E51" i="56"/>
  <c r="D51" i="56"/>
  <c r="C51" i="56"/>
  <c r="W126" i="56"/>
  <c r="K112" i="56"/>
  <c r="P112" i="56"/>
  <c r="J112" i="56"/>
  <c r="H112" i="56"/>
  <c r="G112" i="56"/>
  <c r="F112" i="56"/>
  <c r="E112" i="56"/>
  <c r="D112" i="56"/>
  <c r="C112" i="56"/>
  <c r="W125" i="56"/>
  <c r="K50" i="56"/>
  <c r="P50" i="56"/>
  <c r="J50" i="56"/>
  <c r="H50" i="56"/>
  <c r="G50" i="56"/>
  <c r="F50" i="56"/>
  <c r="E50" i="56"/>
  <c r="D50" i="56"/>
  <c r="C50" i="56"/>
  <c r="W124" i="56"/>
  <c r="K74" i="56"/>
  <c r="P74" i="56"/>
  <c r="J74" i="56"/>
  <c r="H74" i="56"/>
  <c r="G74" i="56"/>
  <c r="F74" i="56"/>
  <c r="E74" i="56"/>
  <c r="D74" i="56"/>
  <c r="C74" i="56"/>
  <c r="W123" i="56"/>
  <c r="K110" i="56"/>
  <c r="P110" i="56"/>
  <c r="J110" i="56"/>
  <c r="H110" i="56"/>
  <c r="G110" i="56"/>
  <c r="F110" i="56"/>
  <c r="E110" i="56"/>
  <c r="D110" i="56"/>
  <c r="C110" i="56"/>
  <c r="W122" i="56"/>
  <c r="K95" i="56"/>
  <c r="P95" i="56"/>
  <c r="J95" i="56"/>
  <c r="H95" i="56"/>
  <c r="G95" i="56"/>
  <c r="F95" i="56"/>
  <c r="E95" i="56"/>
  <c r="D95" i="56"/>
  <c r="C95" i="56"/>
  <c r="W121" i="56"/>
  <c r="K29" i="56"/>
  <c r="P29" i="56"/>
  <c r="J29" i="56"/>
  <c r="H29" i="56"/>
  <c r="G29" i="56"/>
  <c r="F29" i="56"/>
  <c r="E29" i="56"/>
  <c r="D29" i="56"/>
  <c r="C29" i="56"/>
  <c r="W120" i="56"/>
  <c r="K109" i="56"/>
  <c r="P109" i="56"/>
  <c r="J109" i="56"/>
  <c r="H109" i="56"/>
  <c r="G109" i="56"/>
  <c r="F109" i="56"/>
  <c r="E109" i="56"/>
  <c r="D109" i="56"/>
  <c r="C109" i="56"/>
  <c r="W119" i="56"/>
  <c r="K59" i="56"/>
  <c r="P59" i="56"/>
  <c r="J59" i="56"/>
  <c r="H59" i="56"/>
  <c r="G59" i="56"/>
  <c r="F59" i="56"/>
  <c r="E59" i="56"/>
  <c r="D59" i="56"/>
  <c r="C59" i="56"/>
  <c r="W118" i="56"/>
  <c r="K136" i="56"/>
  <c r="P136" i="56"/>
  <c r="H132" i="56"/>
  <c r="G132" i="56"/>
  <c r="F132" i="56"/>
  <c r="E132" i="56"/>
  <c r="D132" i="56"/>
  <c r="C132" i="56"/>
  <c r="W117" i="56"/>
  <c r="K36" i="56"/>
  <c r="P36" i="56"/>
  <c r="J36" i="56"/>
  <c r="H36" i="56"/>
  <c r="G36" i="56"/>
  <c r="F36" i="56"/>
  <c r="E36" i="56"/>
  <c r="D36" i="56"/>
  <c r="C36" i="56"/>
  <c r="W116" i="56"/>
  <c r="K106" i="56"/>
  <c r="P106" i="56"/>
  <c r="J106" i="56"/>
  <c r="H106" i="56"/>
  <c r="G106" i="56"/>
  <c r="F106" i="56"/>
  <c r="E106" i="56"/>
  <c r="D106" i="56"/>
  <c r="C106" i="56"/>
  <c r="W115" i="56"/>
  <c r="K92" i="56"/>
  <c r="P92" i="56"/>
  <c r="J92" i="56"/>
  <c r="H92" i="56"/>
  <c r="G92" i="56"/>
  <c r="F92" i="56"/>
  <c r="E92" i="56"/>
  <c r="D92" i="56"/>
  <c r="C92" i="56"/>
  <c r="W114" i="56"/>
  <c r="K45" i="56"/>
  <c r="P45" i="56"/>
  <c r="J45" i="56"/>
  <c r="H45" i="56"/>
  <c r="G45" i="56"/>
  <c r="F45" i="56"/>
  <c r="E45" i="56"/>
  <c r="D45" i="56"/>
  <c r="C45" i="56"/>
  <c r="W113" i="56"/>
  <c r="K14" i="56"/>
  <c r="P14" i="56"/>
  <c r="J14" i="56"/>
  <c r="H14" i="56"/>
  <c r="G14" i="56"/>
  <c r="F14" i="56"/>
  <c r="E14" i="56"/>
  <c r="D14" i="56"/>
  <c r="C14" i="56"/>
  <c r="W112" i="56"/>
  <c r="K41" i="56"/>
  <c r="P41" i="56"/>
  <c r="J41" i="56"/>
  <c r="H41" i="56"/>
  <c r="G41" i="56"/>
  <c r="F41" i="56"/>
  <c r="E41" i="56"/>
  <c r="D41" i="56"/>
  <c r="C41" i="56"/>
  <c r="W111" i="56"/>
  <c r="K66" i="56"/>
  <c r="P66" i="56"/>
  <c r="J66" i="56"/>
  <c r="H66" i="56"/>
  <c r="G66" i="56"/>
  <c r="F66" i="56"/>
  <c r="E66" i="56"/>
  <c r="D66" i="56"/>
  <c r="C66" i="56"/>
  <c r="W110" i="56"/>
  <c r="K39" i="56"/>
  <c r="P39" i="56"/>
  <c r="J39" i="56"/>
  <c r="H39" i="56"/>
  <c r="G39" i="56"/>
  <c r="F39" i="56"/>
  <c r="E39" i="56"/>
  <c r="D39" i="56"/>
  <c r="C39" i="56"/>
  <c r="W109" i="56"/>
  <c r="K57" i="56"/>
  <c r="P57" i="56"/>
  <c r="J57" i="56"/>
  <c r="H57" i="56"/>
  <c r="G57" i="56"/>
  <c r="F57" i="56"/>
  <c r="E57" i="56"/>
  <c r="D57" i="56"/>
  <c r="C57" i="56"/>
  <c r="W108" i="56"/>
  <c r="K91" i="56"/>
  <c r="P91" i="56"/>
  <c r="J91" i="56"/>
  <c r="H91" i="56"/>
  <c r="G91" i="56"/>
  <c r="F91" i="56"/>
  <c r="E91" i="56"/>
  <c r="D91" i="56"/>
  <c r="C91" i="56"/>
  <c r="W107" i="56"/>
  <c r="K20" i="56"/>
  <c r="P20" i="56"/>
  <c r="J20" i="56"/>
  <c r="H20" i="56"/>
  <c r="G20" i="56"/>
  <c r="F20" i="56"/>
  <c r="E20" i="56"/>
  <c r="D20" i="56"/>
  <c r="C20" i="56"/>
  <c r="W106" i="56"/>
  <c r="K38" i="56"/>
  <c r="P38" i="56"/>
  <c r="J38" i="56"/>
  <c r="H38" i="56"/>
  <c r="G38" i="56"/>
  <c r="F38" i="56"/>
  <c r="E38" i="56"/>
  <c r="D38" i="56"/>
  <c r="C38" i="56"/>
  <c r="W105" i="56"/>
  <c r="K68" i="56"/>
  <c r="P68" i="56"/>
  <c r="J68" i="56"/>
  <c r="H68" i="56"/>
  <c r="G68" i="56"/>
  <c r="F68" i="56"/>
  <c r="E68" i="56"/>
  <c r="D68" i="56"/>
  <c r="C68" i="56"/>
  <c r="W104" i="56"/>
  <c r="K121" i="56"/>
  <c r="P121" i="56"/>
  <c r="H131" i="56"/>
  <c r="G131" i="56"/>
  <c r="F131" i="56"/>
  <c r="E131" i="56"/>
  <c r="D131" i="56"/>
  <c r="C131" i="56"/>
  <c r="W103" i="56"/>
  <c r="K135" i="56"/>
  <c r="P135" i="56"/>
  <c r="H130" i="56"/>
  <c r="G130" i="56"/>
  <c r="F130" i="56"/>
  <c r="E130" i="56"/>
  <c r="D130" i="56"/>
  <c r="C130" i="56"/>
  <c r="W102" i="56"/>
  <c r="K25" i="56"/>
  <c r="P25" i="56"/>
  <c r="J25" i="56"/>
  <c r="H25" i="56"/>
  <c r="G25" i="56"/>
  <c r="F25" i="56"/>
  <c r="E25" i="56"/>
  <c r="D25" i="56"/>
  <c r="C25" i="56"/>
  <c r="W101" i="56"/>
  <c r="K23" i="56"/>
  <c r="P23" i="56"/>
  <c r="J23" i="56"/>
  <c r="H23" i="56"/>
  <c r="G23" i="56"/>
  <c r="F23" i="56"/>
  <c r="E23" i="56"/>
  <c r="D23" i="56"/>
  <c r="C23" i="56"/>
  <c r="W100" i="56"/>
  <c r="K44" i="56"/>
  <c r="P44" i="56"/>
  <c r="J44" i="56"/>
  <c r="H44" i="56"/>
  <c r="G44" i="56"/>
  <c r="F44" i="56"/>
  <c r="E44" i="56"/>
  <c r="D44" i="56"/>
  <c r="C44" i="56"/>
  <c r="W99" i="56"/>
  <c r="K104" i="56"/>
  <c r="P104" i="56"/>
  <c r="J104" i="56"/>
  <c r="H104" i="56"/>
  <c r="G104" i="56"/>
  <c r="F104" i="56"/>
  <c r="E104" i="56"/>
  <c r="D104" i="56"/>
  <c r="C104" i="56"/>
  <c r="W98" i="56"/>
  <c r="K65" i="56"/>
  <c r="P65" i="56"/>
  <c r="J65" i="56"/>
  <c r="H65" i="56"/>
  <c r="G65" i="56"/>
  <c r="F65" i="56"/>
  <c r="E65" i="56"/>
  <c r="D65" i="56"/>
  <c r="C65" i="56"/>
  <c r="W97" i="56"/>
  <c r="K58" i="56"/>
  <c r="P58" i="56"/>
  <c r="J58" i="56"/>
  <c r="H58" i="56"/>
  <c r="G58" i="56"/>
  <c r="F58" i="56"/>
  <c r="E58" i="56"/>
  <c r="D58" i="56"/>
  <c r="C58" i="56"/>
  <c r="W96" i="56"/>
  <c r="K18" i="56"/>
  <c r="P18" i="56"/>
  <c r="J18" i="56"/>
  <c r="H18" i="56"/>
  <c r="G18" i="56"/>
  <c r="F18" i="56"/>
  <c r="E18" i="56"/>
  <c r="D18" i="56"/>
  <c r="C18" i="56"/>
  <c r="W95" i="56"/>
  <c r="K34" i="56"/>
  <c r="P34" i="56"/>
  <c r="J34" i="56"/>
  <c r="H34" i="56"/>
  <c r="G34" i="56"/>
  <c r="F34" i="56"/>
  <c r="E34" i="56"/>
  <c r="D34" i="56"/>
  <c r="C34" i="56"/>
  <c r="W94" i="56"/>
  <c r="K71" i="56"/>
  <c r="P71" i="56"/>
  <c r="J71" i="56"/>
  <c r="H71" i="56"/>
  <c r="G71" i="56"/>
  <c r="F71" i="56"/>
  <c r="E71" i="56"/>
  <c r="D71" i="56"/>
  <c r="C71" i="56"/>
  <c r="W93" i="56"/>
  <c r="K52" i="56"/>
  <c r="P52" i="56"/>
  <c r="J52" i="56"/>
  <c r="H52" i="56"/>
  <c r="G52" i="56"/>
  <c r="F52" i="56"/>
  <c r="E52" i="56"/>
  <c r="D52" i="56"/>
  <c r="C52" i="56"/>
  <c r="W92" i="56"/>
  <c r="K80" i="56"/>
  <c r="P80" i="56"/>
  <c r="J80" i="56"/>
  <c r="H80" i="56"/>
  <c r="G80" i="56"/>
  <c r="F80" i="56"/>
  <c r="E80" i="56"/>
  <c r="D80" i="56"/>
  <c r="C80" i="56"/>
  <c r="W91" i="56"/>
  <c r="K69" i="56"/>
  <c r="P69" i="56"/>
  <c r="J69" i="56"/>
  <c r="H69" i="56"/>
  <c r="G69" i="56"/>
  <c r="F69" i="56"/>
  <c r="E69" i="56"/>
  <c r="D69" i="56"/>
  <c r="C69" i="56"/>
  <c r="W90" i="56"/>
  <c r="K61" i="56"/>
  <c r="P61" i="56"/>
  <c r="J61" i="56"/>
  <c r="H61" i="56"/>
  <c r="G61" i="56"/>
  <c r="F61" i="56"/>
  <c r="E61" i="56"/>
  <c r="D61" i="56"/>
  <c r="C61" i="56"/>
  <c r="W89" i="56"/>
  <c r="K40" i="56"/>
  <c r="P40" i="56"/>
  <c r="J40" i="56"/>
  <c r="H40" i="56"/>
  <c r="G40" i="56"/>
  <c r="F40" i="56"/>
  <c r="E40" i="56"/>
  <c r="D40" i="56"/>
  <c r="C40" i="56"/>
  <c r="W88" i="56"/>
  <c r="K77" i="56"/>
  <c r="P77" i="56"/>
  <c r="J77" i="56"/>
  <c r="H77" i="56"/>
  <c r="G77" i="56"/>
  <c r="F77" i="56"/>
  <c r="E77" i="56"/>
  <c r="D77" i="56"/>
  <c r="C77" i="56"/>
  <c r="W87" i="56"/>
  <c r="K133" i="56"/>
  <c r="P133" i="56"/>
  <c r="H129" i="56"/>
  <c r="G129" i="56"/>
  <c r="F129" i="56"/>
  <c r="E129" i="56"/>
  <c r="D129" i="56"/>
  <c r="C129" i="56"/>
  <c r="W86" i="56"/>
  <c r="K22" i="56"/>
  <c r="P22" i="56"/>
  <c r="J22" i="56"/>
  <c r="H22" i="56"/>
  <c r="G22" i="56"/>
  <c r="F22" i="56"/>
  <c r="E22" i="56"/>
  <c r="D22" i="56"/>
  <c r="C22" i="56"/>
  <c r="W85" i="56"/>
  <c r="K78" i="56"/>
  <c r="P78" i="56"/>
  <c r="J78" i="56"/>
  <c r="H78" i="56"/>
  <c r="G78" i="56"/>
  <c r="F78" i="56"/>
  <c r="E78" i="56"/>
  <c r="D78" i="56"/>
  <c r="C78" i="56"/>
  <c r="W84" i="56"/>
  <c r="K56" i="56"/>
  <c r="P56" i="56"/>
  <c r="J56" i="56"/>
  <c r="H56" i="56"/>
  <c r="G56" i="56"/>
  <c r="F56" i="56"/>
  <c r="E56" i="56"/>
  <c r="D56" i="56"/>
  <c r="C56" i="56"/>
  <c r="W83" i="56"/>
  <c r="K64" i="56"/>
  <c r="P64" i="56"/>
  <c r="J64" i="56"/>
  <c r="H64" i="56"/>
  <c r="G64" i="56"/>
  <c r="F64" i="56"/>
  <c r="E64" i="56"/>
  <c r="D64" i="56"/>
  <c r="C64" i="56"/>
  <c r="W82" i="56"/>
  <c r="K13" i="56"/>
  <c r="P13" i="56"/>
  <c r="J13" i="56"/>
  <c r="H13" i="56"/>
  <c r="G13" i="56"/>
  <c r="F13" i="56"/>
  <c r="E13" i="56"/>
  <c r="D13" i="56"/>
  <c r="C13" i="56"/>
  <c r="W81" i="56"/>
  <c r="K54" i="56"/>
  <c r="P54" i="56"/>
  <c r="J54" i="56"/>
  <c r="H54" i="56"/>
  <c r="G54" i="56"/>
  <c r="F54" i="56"/>
  <c r="E54" i="56"/>
  <c r="D54" i="56"/>
  <c r="C54" i="56"/>
  <c r="W80" i="56"/>
  <c r="K15" i="56"/>
  <c r="P15" i="56"/>
  <c r="J15" i="56"/>
  <c r="H15" i="56"/>
  <c r="G15" i="56"/>
  <c r="F15" i="56"/>
  <c r="E15" i="56"/>
  <c r="D15" i="56"/>
  <c r="C15" i="56"/>
  <c r="W79" i="56"/>
  <c r="K103" i="56"/>
  <c r="P103" i="56"/>
  <c r="J103" i="56"/>
  <c r="H103" i="56"/>
  <c r="G103" i="56"/>
  <c r="F103" i="56"/>
  <c r="E103" i="56"/>
  <c r="D103" i="56"/>
  <c r="C103" i="56"/>
  <c r="W78" i="56"/>
  <c r="K100" i="56"/>
  <c r="P100" i="56"/>
  <c r="J100" i="56"/>
  <c r="H100" i="56"/>
  <c r="G100" i="56"/>
  <c r="F100" i="56"/>
  <c r="E100" i="56"/>
  <c r="D100" i="56"/>
  <c r="C100" i="56"/>
  <c r="W77" i="56"/>
  <c r="K81" i="56"/>
  <c r="P81" i="56"/>
  <c r="J81" i="56"/>
  <c r="H81" i="56"/>
  <c r="G81" i="56"/>
  <c r="F81" i="56"/>
  <c r="E81" i="56"/>
  <c r="D81" i="56"/>
  <c r="C81" i="56"/>
  <c r="W76" i="56"/>
  <c r="K99" i="56"/>
  <c r="P99" i="56"/>
  <c r="J99" i="56"/>
  <c r="H99" i="56"/>
  <c r="G99" i="56"/>
  <c r="F99" i="56"/>
  <c r="E99" i="56"/>
  <c r="D99" i="56"/>
  <c r="C99" i="56"/>
  <c r="W75" i="56"/>
  <c r="K84" i="56"/>
  <c r="P84" i="56"/>
  <c r="J84" i="56"/>
  <c r="H84" i="56"/>
  <c r="G84" i="56"/>
  <c r="F84" i="56"/>
  <c r="E84" i="56"/>
  <c r="D84" i="56"/>
  <c r="C84" i="56"/>
  <c r="W74" i="56"/>
  <c r="K119" i="56"/>
  <c r="P119" i="56"/>
  <c r="J119" i="56"/>
  <c r="H119" i="56"/>
  <c r="G119" i="56"/>
  <c r="F119" i="56"/>
  <c r="E119" i="56"/>
  <c r="D119" i="56"/>
  <c r="C119" i="56"/>
  <c r="W73" i="56"/>
  <c r="K107" i="56"/>
  <c r="P107" i="56"/>
  <c r="J107" i="56"/>
  <c r="H107" i="56"/>
  <c r="G107" i="56"/>
  <c r="F107" i="56"/>
  <c r="E107" i="56"/>
  <c r="D107" i="56"/>
  <c r="C107" i="56"/>
  <c r="W72" i="56"/>
  <c r="K55" i="56"/>
  <c r="P55" i="56"/>
  <c r="J55" i="56"/>
  <c r="H55" i="56"/>
  <c r="G55" i="56"/>
  <c r="F55" i="56"/>
  <c r="E55" i="56"/>
  <c r="D55" i="56"/>
  <c r="C55" i="56"/>
  <c r="W71" i="56"/>
  <c r="K63" i="56"/>
  <c r="P63" i="56"/>
  <c r="J63" i="56"/>
  <c r="H63" i="56"/>
  <c r="G63" i="56"/>
  <c r="F63" i="56"/>
  <c r="E63" i="56"/>
  <c r="D63" i="56"/>
  <c r="C63" i="56"/>
  <c r="W70" i="56"/>
  <c r="K48" i="56"/>
  <c r="P48" i="56"/>
  <c r="J48" i="56"/>
  <c r="H48" i="56"/>
  <c r="G48" i="56"/>
  <c r="F48" i="56"/>
  <c r="E48" i="56"/>
  <c r="D48" i="56"/>
  <c r="C48" i="56"/>
  <c r="W69" i="56"/>
  <c r="K53" i="56"/>
  <c r="P53" i="56"/>
  <c r="J53" i="56"/>
  <c r="H53" i="56"/>
  <c r="G53" i="56"/>
  <c r="F53" i="56"/>
  <c r="E53" i="56"/>
  <c r="D53" i="56"/>
  <c r="C53" i="56"/>
  <c r="W68" i="56"/>
  <c r="K37" i="56"/>
  <c r="P37" i="56"/>
  <c r="J37" i="56"/>
  <c r="H37" i="56"/>
  <c r="G37" i="56"/>
  <c r="F37" i="56"/>
  <c r="E37" i="56"/>
  <c r="D37" i="56"/>
  <c r="C37" i="56"/>
  <c r="W67" i="56"/>
  <c r="K93" i="56"/>
  <c r="P93" i="56"/>
  <c r="J93" i="56"/>
  <c r="H93" i="56"/>
  <c r="G93" i="56"/>
  <c r="F93" i="56"/>
  <c r="E93" i="56"/>
  <c r="D93" i="56"/>
  <c r="C93" i="56"/>
  <c r="W66" i="56"/>
  <c r="K75" i="56"/>
  <c r="P75" i="56"/>
  <c r="J75" i="56"/>
  <c r="H75" i="56"/>
  <c r="G75" i="56"/>
  <c r="F75" i="56"/>
  <c r="E75" i="56"/>
  <c r="D75" i="56"/>
  <c r="C75" i="56"/>
  <c r="W65" i="56"/>
  <c r="K24" i="56"/>
  <c r="P24" i="56"/>
  <c r="J24" i="56"/>
  <c r="H24" i="56"/>
  <c r="G24" i="56"/>
  <c r="F24" i="56"/>
  <c r="E24" i="56"/>
  <c r="D24" i="56"/>
  <c r="C24" i="56"/>
  <c r="W64" i="56"/>
  <c r="K60" i="56"/>
  <c r="P60" i="56"/>
  <c r="J60" i="56"/>
  <c r="H60" i="56"/>
  <c r="G60" i="56"/>
  <c r="F60" i="56"/>
  <c r="E60" i="56"/>
  <c r="D60" i="56"/>
  <c r="C60" i="56"/>
  <c r="W63" i="56"/>
  <c r="K98" i="56"/>
  <c r="P98" i="56"/>
  <c r="J98" i="56"/>
  <c r="H98" i="56"/>
  <c r="G98" i="56"/>
  <c r="F98" i="56"/>
  <c r="E98" i="56"/>
  <c r="D98" i="56"/>
  <c r="C98" i="56"/>
  <c r="W62" i="56"/>
  <c r="K62" i="56"/>
  <c r="P62" i="56"/>
  <c r="J62" i="56"/>
  <c r="H62" i="56"/>
  <c r="G62" i="56"/>
  <c r="F62" i="56"/>
  <c r="E62" i="56"/>
  <c r="D62" i="56"/>
  <c r="C62" i="56"/>
  <c r="W61" i="56"/>
  <c r="K33" i="56"/>
  <c r="P33" i="56"/>
  <c r="J33" i="56"/>
  <c r="H33" i="56"/>
  <c r="G33" i="56"/>
  <c r="F33" i="56"/>
  <c r="E33" i="56"/>
  <c r="D33" i="56"/>
  <c r="C33" i="56"/>
  <c r="W60" i="56"/>
  <c r="K82" i="56"/>
  <c r="P82" i="56"/>
  <c r="J82" i="56"/>
  <c r="H82" i="56"/>
  <c r="G82" i="56"/>
  <c r="F82" i="56"/>
  <c r="E82" i="56"/>
  <c r="D82" i="56"/>
  <c r="C82" i="56"/>
  <c r="W59" i="56"/>
  <c r="K132" i="56"/>
  <c r="P132" i="56"/>
  <c r="H128" i="56"/>
  <c r="G128" i="56"/>
  <c r="F128" i="56"/>
  <c r="E128" i="56"/>
  <c r="D128" i="56"/>
  <c r="C128" i="56"/>
  <c r="W58" i="56"/>
  <c r="K32" i="56"/>
  <c r="P32" i="56"/>
  <c r="J32" i="56"/>
  <c r="H32" i="56"/>
  <c r="G32" i="56"/>
  <c r="F32" i="56"/>
  <c r="E32" i="56"/>
  <c r="D32" i="56"/>
  <c r="C32" i="56"/>
  <c r="W57" i="56"/>
  <c r="K35" i="56"/>
  <c r="P35" i="56"/>
  <c r="J35" i="56"/>
  <c r="H35" i="56"/>
  <c r="G35" i="56"/>
  <c r="F35" i="56"/>
  <c r="E35" i="56"/>
  <c r="D35" i="56"/>
  <c r="C35" i="56"/>
  <c r="W56" i="56"/>
  <c r="K90" i="56"/>
  <c r="P90" i="56"/>
  <c r="J90" i="56"/>
  <c r="H90" i="56"/>
  <c r="G90" i="56"/>
  <c r="F90" i="56"/>
  <c r="E90" i="56"/>
  <c r="D90" i="56"/>
  <c r="C90" i="56"/>
  <c r="W55" i="56"/>
  <c r="K42" i="56"/>
  <c r="P42" i="56"/>
  <c r="J42" i="56"/>
  <c r="H42" i="56"/>
  <c r="G42" i="56"/>
  <c r="F42" i="56"/>
  <c r="E42" i="56"/>
  <c r="D42" i="56"/>
  <c r="C42" i="56"/>
  <c r="W54" i="56"/>
  <c r="K97" i="56"/>
  <c r="P97" i="56"/>
  <c r="J97" i="56"/>
  <c r="H97" i="56"/>
  <c r="G97" i="56"/>
  <c r="F97" i="56"/>
  <c r="E97" i="56"/>
  <c r="D97" i="56"/>
  <c r="C97" i="56"/>
  <c r="W53" i="56"/>
  <c r="K94" i="56"/>
  <c r="P94" i="56"/>
  <c r="J94" i="56"/>
  <c r="H94" i="56"/>
  <c r="G94" i="56"/>
  <c r="F94" i="56"/>
  <c r="E94" i="56"/>
  <c r="D94" i="56"/>
  <c r="C94" i="56"/>
  <c r="W52" i="56"/>
  <c r="K96" i="56"/>
  <c r="P96" i="56"/>
  <c r="J96" i="56"/>
  <c r="H96" i="56"/>
  <c r="G96" i="56"/>
  <c r="F96" i="56"/>
  <c r="E96" i="56"/>
  <c r="D96" i="56"/>
  <c r="C96" i="56"/>
  <c r="W51" i="56"/>
  <c r="K72" i="56"/>
  <c r="P72" i="56"/>
  <c r="J72" i="56"/>
  <c r="H72" i="56"/>
  <c r="G72" i="56"/>
  <c r="F72" i="56"/>
  <c r="E72" i="56"/>
  <c r="D72" i="56"/>
  <c r="C72" i="56"/>
  <c r="W50" i="56"/>
  <c r="K130" i="56"/>
  <c r="P130" i="56"/>
  <c r="H127" i="56"/>
  <c r="G127" i="56"/>
  <c r="F127" i="56"/>
  <c r="E127" i="56"/>
  <c r="D127" i="56"/>
  <c r="C127" i="56"/>
  <c r="W49" i="56"/>
  <c r="K116" i="56"/>
  <c r="P116" i="56"/>
  <c r="J116" i="56"/>
  <c r="H116" i="56"/>
  <c r="G116" i="56"/>
  <c r="F116" i="56"/>
  <c r="E116" i="56"/>
  <c r="D116" i="56"/>
  <c r="C116" i="56"/>
  <c r="W48" i="56"/>
  <c r="K114" i="56"/>
  <c r="P114" i="56"/>
  <c r="J114" i="56"/>
  <c r="H114" i="56"/>
  <c r="G114" i="56"/>
  <c r="F114" i="56"/>
  <c r="E114" i="56"/>
  <c r="D114" i="56"/>
  <c r="C114" i="56"/>
  <c r="W47" i="56"/>
  <c r="K16" i="56"/>
  <c r="P16" i="56"/>
  <c r="J16" i="56"/>
  <c r="H16" i="56"/>
  <c r="G16" i="56"/>
  <c r="F16" i="56"/>
  <c r="E16" i="56"/>
  <c r="D16" i="56"/>
  <c r="C16" i="56"/>
  <c r="W46" i="56"/>
  <c r="K70" i="56"/>
  <c r="P70" i="56"/>
  <c r="J70" i="56"/>
  <c r="H70" i="56"/>
  <c r="G70" i="56"/>
  <c r="F70" i="56"/>
  <c r="E70" i="56"/>
  <c r="D70" i="56"/>
  <c r="C70" i="56"/>
  <c r="W45" i="56"/>
  <c r="K117" i="56"/>
  <c r="P117" i="56"/>
  <c r="J117" i="56"/>
  <c r="H117" i="56"/>
  <c r="G117" i="56"/>
  <c r="F117" i="56"/>
  <c r="E117" i="56"/>
  <c r="D117" i="56"/>
  <c r="C117" i="56"/>
  <c r="W44" i="56"/>
  <c r="K113" i="56"/>
  <c r="P113" i="56"/>
  <c r="J113" i="56"/>
  <c r="H113" i="56"/>
  <c r="G113" i="56"/>
  <c r="F113" i="56"/>
  <c r="E113" i="56"/>
  <c r="D113" i="56"/>
  <c r="C113" i="56"/>
  <c r="W43" i="56"/>
  <c r="K49" i="56"/>
  <c r="P49" i="56"/>
  <c r="J49" i="56"/>
  <c r="H49" i="56"/>
  <c r="G49" i="56"/>
  <c r="F49" i="56"/>
  <c r="E49" i="56"/>
  <c r="D49" i="56"/>
  <c r="C49" i="56"/>
  <c r="W42" i="56"/>
  <c r="K30" i="56"/>
  <c r="P30" i="56"/>
  <c r="J30" i="56"/>
  <c r="H30" i="56"/>
  <c r="G30" i="56"/>
  <c r="F30" i="56"/>
  <c r="E30" i="56"/>
  <c r="D30" i="56"/>
  <c r="C30" i="56"/>
  <c r="W41" i="56"/>
  <c r="K129" i="56"/>
  <c r="P129" i="56"/>
  <c r="H126" i="56"/>
  <c r="G126" i="56"/>
  <c r="F126" i="56"/>
  <c r="E126" i="56"/>
  <c r="D126" i="56"/>
  <c r="C126" i="56"/>
  <c r="W40" i="56"/>
  <c r="K105" i="56"/>
  <c r="P105" i="56"/>
  <c r="J105" i="56"/>
  <c r="H105" i="56"/>
  <c r="G105" i="56"/>
  <c r="F105" i="56"/>
  <c r="E105" i="56"/>
  <c r="D105" i="56"/>
  <c r="C105" i="56"/>
  <c r="W39" i="56"/>
  <c r="K128" i="56"/>
  <c r="P128" i="56"/>
  <c r="H125" i="56"/>
  <c r="G125" i="56"/>
  <c r="F125" i="56"/>
  <c r="E125" i="56"/>
  <c r="D125" i="56"/>
  <c r="C125" i="56"/>
  <c r="W38" i="56"/>
  <c r="K76" i="56"/>
  <c r="P76" i="56"/>
  <c r="J76" i="56"/>
  <c r="H76" i="56"/>
  <c r="G76" i="56"/>
  <c r="F76" i="56"/>
  <c r="E76" i="56"/>
  <c r="D76" i="56"/>
  <c r="C76" i="56"/>
  <c r="W37" i="56"/>
  <c r="K88" i="56"/>
  <c r="P88" i="56"/>
  <c r="J88" i="56"/>
  <c r="H88" i="56"/>
  <c r="G88" i="56"/>
  <c r="F88" i="56"/>
  <c r="E88" i="56"/>
  <c r="D88" i="56"/>
  <c r="C88" i="56"/>
  <c r="W36" i="56"/>
  <c r="K127" i="56"/>
  <c r="P127" i="56"/>
  <c r="H124" i="56"/>
  <c r="G124" i="56"/>
  <c r="F124" i="56"/>
  <c r="E124" i="56"/>
  <c r="D124" i="56"/>
  <c r="C124" i="56"/>
  <c r="W35" i="56"/>
  <c r="K111" i="56"/>
  <c r="P111" i="56"/>
  <c r="J111" i="56"/>
  <c r="H111" i="56"/>
  <c r="G111" i="56"/>
  <c r="F111" i="56"/>
  <c r="E111" i="56"/>
  <c r="D111" i="56"/>
  <c r="C111" i="56"/>
  <c r="W34" i="56"/>
  <c r="K89" i="56"/>
  <c r="P89" i="56"/>
  <c r="J89" i="56"/>
  <c r="H89" i="56"/>
  <c r="G89" i="56"/>
  <c r="F89" i="56"/>
  <c r="E89" i="56"/>
  <c r="D89" i="56"/>
  <c r="C89" i="56"/>
  <c r="W33" i="56"/>
  <c r="K17" i="56"/>
  <c r="P17" i="56"/>
  <c r="J17" i="56"/>
  <c r="H17" i="56"/>
  <c r="G17" i="56"/>
  <c r="F17" i="56"/>
  <c r="E17" i="56"/>
  <c r="D17" i="56"/>
  <c r="C17" i="56"/>
  <c r="W32" i="56"/>
  <c r="K85" i="56"/>
  <c r="P85" i="56"/>
  <c r="J85" i="56"/>
  <c r="H85" i="56"/>
  <c r="G85" i="56"/>
  <c r="F85" i="56"/>
  <c r="E85" i="56"/>
  <c r="D85" i="56"/>
  <c r="C85" i="56"/>
  <c r="W31" i="56"/>
  <c r="K118" i="56"/>
  <c r="P118" i="56"/>
  <c r="J118" i="56"/>
  <c r="H118" i="56"/>
  <c r="G118" i="56"/>
  <c r="F118" i="56"/>
  <c r="E118" i="56"/>
  <c r="D118" i="56"/>
  <c r="C118" i="56"/>
  <c r="W30" i="56"/>
  <c r="K47" i="56"/>
  <c r="P47" i="56"/>
  <c r="J47" i="56"/>
  <c r="H47" i="56"/>
  <c r="G47" i="56"/>
  <c r="F47" i="56"/>
  <c r="E47" i="56"/>
  <c r="D47" i="56"/>
  <c r="C47" i="56"/>
  <c r="W29" i="56"/>
  <c r="K126" i="56"/>
  <c r="P126" i="56"/>
  <c r="H123" i="56"/>
  <c r="G123" i="56"/>
  <c r="F123" i="56"/>
  <c r="E123" i="56"/>
  <c r="D123" i="56"/>
  <c r="C123" i="56"/>
  <c r="W28" i="56"/>
  <c r="K21" i="56"/>
  <c r="P21" i="56"/>
  <c r="J21" i="56"/>
  <c r="H21" i="56"/>
  <c r="G21" i="56"/>
  <c r="F21" i="56"/>
  <c r="E21" i="56"/>
  <c r="D21" i="56"/>
  <c r="C21" i="56"/>
  <c r="W27" i="56"/>
  <c r="K31" i="56"/>
  <c r="P31" i="56"/>
  <c r="J31" i="56"/>
  <c r="H31" i="56"/>
  <c r="G31" i="56"/>
  <c r="F31" i="56"/>
  <c r="E31" i="56"/>
  <c r="D31" i="56"/>
  <c r="C31" i="56"/>
  <c r="W26" i="56"/>
  <c r="K12" i="56"/>
  <c r="P12" i="56"/>
  <c r="J12" i="56"/>
  <c r="H12" i="56"/>
  <c r="G12" i="56"/>
  <c r="F12" i="56"/>
  <c r="E12" i="56"/>
  <c r="D12" i="56"/>
  <c r="C12" i="56"/>
  <c r="W25" i="56"/>
  <c r="K67" i="56"/>
  <c r="P67" i="56"/>
  <c r="J67" i="56"/>
  <c r="H67" i="56"/>
  <c r="G67" i="56"/>
  <c r="F67" i="56"/>
  <c r="E67" i="56"/>
  <c r="D67" i="56"/>
  <c r="C67" i="56"/>
  <c r="W24" i="56"/>
  <c r="K43" i="56"/>
  <c r="P43" i="56"/>
  <c r="J43" i="56"/>
  <c r="H43" i="56"/>
  <c r="G43" i="56"/>
  <c r="F43" i="56"/>
  <c r="E43" i="56"/>
  <c r="D43" i="56"/>
  <c r="C43" i="56"/>
  <c r="W23" i="56"/>
  <c r="K123" i="56"/>
  <c r="P123" i="56"/>
  <c r="H137" i="56"/>
  <c r="G137" i="56"/>
  <c r="F137" i="56"/>
  <c r="E137" i="56"/>
  <c r="D137" i="56"/>
  <c r="C137" i="56"/>
  <c r="W22" i="56"/>
  <c r="K46" i="56"/>
  <c r="P46" i="56"/>
  <c r="J46" i="56"/>
  <c r="H46" i="56"/>
  <c r="G46" i="56"/>
  <c r="F46" i="56"/>
  <c r="E46" i="56"/>
  <c r="D46" i="56"/>
  <c r="C46" i="56"/>
  <c r="W21" i="56"/>
  <c r="K28" i="56"/>
  <c r="P28" i="56"/>
  <c r="J28" i="56"/>
  <c r="H28" i="56"/>
  <c r="G28" i="56"/>
  <c r="F28" i="56"/>
  <c r="E28" i="56"/>
  <c r="D28" i="56"/>
  <c r="C28" i="56"/>
  <c r="W20" i="56"/>
  <c r="K79" i="56"/>
  <c r="P79" i="56"/>
  <c r="J79" i="56"/>
  <c r="H79" i="56"/>
  <c r="G79" i="56"/>
  <c r="F79" i="56"/>
  <c r="E79" i="56"/>
  <c r="D79" i="56"/>
  <c r="C79" i="56"/>
  <c r="W19" i="56"/>
  <c r="K86" i="56"/>
  <c r="P86" i="56"/>
  <c r="J86" i="56"/>
  <c r="H86" i="56"/>
  <c r="G86" i="56"/>
  <c r="F86" i="56"/>
  <c r="E86" i="56"/>
  <c r="D86" i="56"/>
  <c r="C86" i="56"/>
  <c r="W18" i="56"/>
  <c r="K87" i="56"/>
  <c r="P87" i="56"/>
  <c r="J87" i="56"/>
  <c r="H87" i="56"/>
  <c r="G87" i="56"/>
  <c r="F87" i="56"/>
  <c r="E87" i="56"/>
  <c r="D87" i="56"/>
  <c r="C87" i="56"/>
  <c r="W17" i="56"/>
  <c r="K19" i="56"/>
  <c r="P19" i="56"/>
  <c r="J19" i="56"/>
  <c r="H19" i="56"/>
  <c r="G19" i="56"/>
  <c r="F19" i="56"/>
  <c r="E19" i="56"/>
  <c r="D19" i="56"/>
  <c r="C19" i="56"/>
  <c r="W16" i="56"/>
  <c r="K120" i="56"/>
  <c r="P120" i="56"/>
  <c r="H122" i="56"/>
  <c r="G122" i="56"/>
  <c r="F122" i="56"/>
  <c r="E122" i="56"/>
  <c r="D122" i="56"/>
  <c r="C122" i="56"/>
  <c r="W15" i="56"/>
  <c r="K102" i="56"/>
  <c r="P102" i="56"/>
  <c r="J102" i="56"/>
  <c r="H102" i="56"/>
  <c r="G102" i="56"/>
  <c r="F102" i="56"/>
  <c r="E102" i="56"/>
  <c r="D102" i="56"/>
  <c r="C102" i="56"/>
  <c r="W14" i="56"/>
  <c r="K26" i="56"/>
  <c r="P26" i="56"/>
  <c r="J26" i="56"/>
  <c r="H26" i="56"/>
  <c r="G26" i="56"/>
  <c r="F26" i="56"/>
  <c r="E26" i="56"/>
  <c r="D26" i="56"/>
  <c r="C26" i="56"/>
  <c r="W13" i="56"/>
  <c r="K125" i="56"/>
  <c r="P125" i="56"/>
  <c r="H121" i="56"/>
  <c r="G121" i="56"/>
  <c r="F121" i="56"/>
  <c r="E121" i="56"/>
  <c r="D121" i="56"/>
  <c r="C121" i="56"/>
  <c r="W12" i="56"/>
  <c r="K124" i="56"/>
  <c r="P124" i="56"/>
  <c r="H120" i="56"/>
  <c r="G120" i="56"/>
  <c r="F120" i="56"/>
  <c r="E120" i="56"/>
  <c r="D120" i="56"/>
  <c r="C120" i="56"/>
  <c r="K4" i="56"/>
  <c r="A2" i="56"/>
  <c r="V1" i="56"/>
  <c r="A1" i="56"/>
  <c r="E14" i="48"/>
  <c r="C13" i="47"/>
  <c r="D13" i="47"/>
  <c r="T12" i="44"/>
  <c r="T13" i="44"/>
  <c r="T14" i="44"/>
  <c r="T15" i="44"/>
  <c r="T16" i="44"/>
  <c r="T17" i="44"/>
  <c r="T18" i="44"/>
  <c r="T19" i="44"/>
  <c r="T20" i="44"/>
  <c r="T21" i="44"/>
  <c r="T22" i="44"/>
  <c r="T23" i="44"/>
  <c r="T24" i="44"/>
  <c r="T25" i="44"/>
  <c r="T26" i="44"/>
  <c r="T27" i="44"/>
  <c r="T28" i="44"/>
  <c r="T29" i="44"/>
  <c r="T30" i="44"/>
  <c r="T31" i="44"/>
  <c r="T32" i="44"/>
  <c r="T33" i="44"/>
  <c r="T34" i="44"/>
  <c r="T35" i="44"/>
  <c r="T36" i="44"/>
  <c r="T37" i="44"/>
  <c r="T38" i="44"/>
  <c r="T39" i="44"/>
  <c r="T40" i="44"/>
  <c r="T41" i="44"/>
  <c r="T42" i="44"/>
  <c r="T43" i="44"/>
  <c r="T44" i="44"/>
  <c r="T45" i="44"/>
  <c r="T46" i="44"/>
  <c r="T47" i="44"/>
  <c r="T48" i="44"/>
  <c r="T49" i="44"/>
  <c r="T50" i="44"/>
  <c r="T51" i="44"/>
  <c r="T52" i="44"/>
  <c r="T53" i="44"/>
  <c r="T54" i="44"/>
  <c r="T55" i="44"/>
  <c r="T56" i="44"/>
  <c r="T57" i="44"/>
  <c r="T58" i="44"/>
  <c r="T59" i="44"/>
  <c r="T60" i="44"/>
  <c r="T61" i="44"/>
  <c r="T62" i="44"/>
  <c r="T63" i="44"/>
  <c r="T64" i="44"/>
  <c r="T65" i="44"/>
  <c r="T66" i="44"/>
  <c r="T67" i="44"/>
  <c r="T68" i="44"/>
  <c r="T69" i="44"/>
  <c r="T70" i="44"/>
  <c r="T71" i="44"/>
  <c r="T72" i="44"/>
  <c r="T73" i="44"/>
  <c r="T74" i="44"/>
  <c r="T75" i="44"/>
  <c r="T76" i="44"/>
  <c r="T77" i="44"/>
  <c r="T78" i="44"/>
  <c r="T79" i="44"/>
  <c r="T80" i="44"/>
  <c r="T81" i="44"/>
  <c r="T82" i="44"/>
  <c r="T83" i="44"/>
  <c r="T84" i="44"/>
  <c r="T85" i="44"/>
  <c r="T86" i="44"/>
  <c r="T87" i="44"/>
  <c r="T88" i="44"/>
  <c r="T89" i="44"/>
  <c r="T90" i="44"/>
  <c r="T91" i="44"/>
  <c r="T92" i="44"/>
  <c r="T93" i="44"/>
  <c r="T94" i="44"/>
  <c r="T95" i="44"/>
  <c r="T96" i="44"/>
  <c r="T97" i="44"/>
  <c r="T98" i="44"/>
  <c r="T99" i="44"/>
  <c r="T100" i="44"/>
  <c r="T101" i="44"/>
  <c r="T102" i="44"/>
  <c r="T103" i="44"/>
  <c r="T104" i="44"/>
  <c r="T105" i="44"/>
  <c r="T106" i="44"/>
  <c r="T107" i="44"/>
  <c r="T108" i="44"/>
  <c r="T109" i="44"/>
  <c r="T110" i="44"/>
  <c r="T111" i="44"/>
  <c r="T112" i="44"/>
  <c r="T113" i="44"/>
  <c r="T114" i="44"/>
  <c r="T115" i="44"/>
  <c r="T116" i="44"/>
  <c r="T117" i="44"/>
  <c r="T118" i="44"/>
  <c r="T119" i="44"/>
  <c r="T120" i="44"/>
  <c r="T121" i="44"/>
  <c r="T122" i="44"/>
  <c r="T123" i="44"/>
  <c r="T124" i="44"/>
  <c r="T125" i="44"/>
  <c r="T126" i="44"/>
  <c r="T127" i="44"/>
  <c r="T128" i="44"/>
  <c r="T129" i="44"/>
  <c r="T130" i="44"/>
  <c r="T131" i="44"/>
  <c r="T132" i="44"/>
  <c r="T133" i="44"/>
  <c r="T134" i="44"/>
  <c r="T135" i="44"/>
  <c r="T136" i="44"/>
  <c r="T137" i="44"/>
  <c r="T138" i="44"/>
  <c r="T139" i="44"/>
  <c r="T141" i="44"/>
  <c r="W13" i="44"/>
  <c r="W14" i="44"/>
  <c r="W15" i="44"/>
  <c r="W16" i="44"/>
  <c r="W17" i="44"/>
  <c r="W18" i="44"/>
  <c r="W19" i="44"/>
  <c r="W20" i="44"/>
  <c r="W21" i="44"/>
  <c r="W22" i="44"/>
  <c r="W23" i="44"/>
  <c r="W24" i="44"/>
  <c r="W25" i="44"/>
  <c r="W26" i="44"/>
  <c r="W27" i="44"/>
  <c r="W28" i="44"/>
  <c r="W29" i="44"/>
  <c r="W30" i="44"/>
  <c r="W31" i="44"/>
  <c r="W32" i="44"/>
  <c r="W33" i="44"/>
  <c r="W34" i="44"/>
  <c r="W35" i="44"/>
  <c r="W36" i="44"/>
  <c r="W37" i="44"/>
  <c r="W38" i="44"/>
  <c r="W39" i="44"/>
  <c r="W40" i="44"/>
  <c r="W41" i="44"/>
  <c r="W42" i="44"/>
  <c r="W43" i="44"/>
  <c r="W44" i="44"/>
  <c r="W45" i="44"/>
  <c r="W46" i="44"/>
  <c r="W47" i="44"/>
  <c r="W48" i="44"/>
  <c r="W49" i="44"/>
  <c r="W50" i="44"/>
  <c r="W51" i="44"/>
  <c r="W52" i="44"/>
  <c r="W53" i="44"/>
  <c r="W54" i="44"/>
  <c r="W55" i="44"/>
  <c r="W56" i="44"/>
  <c r="W57" i="44"/>
  <c r="W58" i="44"/>
  <c r="W59" i="44"/>
  <c r="W60" i="44"/>
  <c r="W61" i="44"/>
  <c r="W62" i="44"/>
  <c r="W63" i="44"/>
  <c r="W64" i="44"/>
  <c r="W65" i="44"/>
  <c r="W66" i="44"/>
  <c r="W67" i="44"/>
  <c r="W68" i="44"/>
  <c r="W69" i="44"/>
  <c r="W70" i="44"/>
  <c r="W71" i="44"/>
  <c r="W72" i="44"/>
  <c r="W73" i="44"/>
  <c r="W74" i="44"/>
  <c r="W75" i="44"/>
  <c r="W76" i="44"/>
  <c r="W77" i="44"/>
  <c r="W78" i="44"/>
  <c r="W79" i="44"/>
  <c r="W80" i="44"/>
  <c r="W81" i="44"/>
  <c r="W82" i="44"/>
  <c r="W83" i="44"/>
  <c r="W84" i="44"/>
  <c r="W85" i="44"/>
  <c r="W86" i="44"/>
  <c r="W87" i="44"/>
  <c r="W88" i="44"/>
  <c r="W89" i="44"/>
  <c r="W90" i="44"/>
  <c r="W91" i="44"/>
  <c r="W92" i="44"/>
  <c r="W93" i="44"/>
  <c r="W94" i="44"/>
  <c r="W95" i="44"/>
  <c r="W96" i="44"/>
  <c r="W97" i="44"/>
  <c r="W98" i="44"/>
  <c r="W99" i="44"/>
  <c r="W100" i="44"/>
  <c r="W101" i="44"/>
  <c r="W102" i="44"/>
  <c r="W103" i="44"/>
  <c r="W104" i="44"/>
  <c r="W105" i="44"/>
  <c r="W106" i="44"/>
  <c r="W107" i="44"/>
  <c r="W108" i="44"/>
  <c r="W109" i="44"/>
  <c r="W110" i="44"/>
  <c r="W111" i="44"/>
  <c r="W112" i="44"/>
  <c r="W113" i="44"/>
  <c r="W114" i="44"/>
  <c r="W115" i="44"/>
  <c r="W116" i="44"/>
  <c r="W117" i="44"/>
  <c r="W118" i="44"/>
  <c r="W119" i="44"/>
  <c r="W120" i="44"/>
  <c r="W121" i="44"/>
  <c r="W122" i="44"/>
  <c r="W123" i="44"/>
  <c r="W124" i="44"/>
  <c r="W125" i="44"/>
  <c r="W126" i="44"/>
  <c r="W127" i="44"/>
  <c r="W128" i="44"/>
  <c r="W129" i="44"/>
  <c r="W130" i="44"/>
  <c r="W131" i="44"/>
  <c r="W132" i="44"/>
  <c r="W133" i="44"/>
  <c r="W134" i="44"/>
  <c r="W135" i="44"/>
  <c r="W136" i="44"/>
  <c r="W137" i="44"/>
  <c r="W138" i="44"/>
  <c r="W139" i="44"/>
  <c r="W141" i="44"/>
  <c r="W12" i="44"/>
  <c r="AE140" i="48"/>
  <c r="AD140" i="48"/>
  <c r="Z140" i="48"/>
  <c r="Y140" i="48"/>
  <c r="U140" i="48"/>
  <c r="T140" i="48"/>
  <c r="P140" i="48"/>
  <c r="O140" i="48"/>
  <c r="K140" i="48"/>
  <c r="J140" i="48"/>
  <c r="F140" i="48"/>
  <c r="E140" i="48"/>
  <c r="AE134" i="48"/>
  <c r="AD134" i="48"/>
  <c r="Z134" i="48"/>
  <c r="Y134" i="48"/>
  <c r="U134" i="48"/>
  <c r="T134" i="48"/>
  <c r="P134" i="48"/>
  <c r="O134" i="48"/>
  <c r="K134" i="48"/>
  <c r="J134" i="48"/>
  <c r="F134" i="48"/>
  <c r="E134" i="48"/>
  <c r="AE128" i="48"/>
  <c r="AD128" i="48"/>
  <c r="Z128" i="48"/>
  <c r="Y128" i="48"/>
  <c r="U128" i="48"/>
  <c r="T128" i="48"/>
  <c r="P128" i="48"/>
  <c r="O128" i="48"/>
  <c r="K128" i="48"/>
  <c r="J128" i="48"/>
  <c r="F128" i="48"/>
  <c r="E128" i="48"/>
  <c r="AE122" i="48"/>
  <c r="AD122" i="48"/>
  <c r="Z122" i="48"/>
  <c r="Y122" i="48"/>
  <c r="U122" i="48"/>
  <c r="T122" i="48"/>
  <c r="P122" i="48"/>
  <c r="O122" i="48"/>
  <c r="K122" i="48"/>
  <c r="J122" i="48"/>
  <c r="F122" i="48"/>
  <c r="E122" i="48"/>
  <c r="AE116" i="48"/>
  <c r="AD116" i="48"/>
  <c r="Z116" i="48"/>
  <c r="Y116" i="48"/>
  <c r="U116" i="48"/>
  <c r="T116" i="48"/>
  <c r="P116" i="48"/>
  <c r="O116" i="48"/>
  <c r="K116" i="48"/>
  <c r="J116" i="48"/>
  <c r="F116" i="48"/>
  <c r="E116" i="48"/>
  <c r="AE110" i="48"/>
  <c r="AD110" i="48"/>
  <c r="Z110" i="48"/>
  <c r="Y110" i="48"/>
  <c r="U110" i="48"/>
  <c r="T110" i="48"/>
  <c r="P110" i="48"/>
  <c r="O110" i="48"/>
  <c r="K110" i="48"/>
  <c r="J110" i="48"/>
  <c r="F110" i="48"/>
  <c r="E110" i="48"/>
  <c r="AE104" i="48"/>
  <c r="AD104" i="48"/>
  <c r="Z104" i="48"/>
  <c r="Y104" i="48"/>
  <c r="U104" i="48"/>
  <c r="T104" i="48"/>
  <c r="P104" i="48"/>
  <c r="O104" i="48"/>
  <c r="K104" i="48"/>
  <c r="J104" i="48"/>
  <c r="F104" i="48"/>
  <c r="E104" i="48"/>
  <c r="AE98" i="48"/>
  <c r="AD98" i="48"/>
  <c r="Z98" i="48"/>
  <c r="Y98" i="48"/>
  <c r="U98" i="48"/>
  <c r="T98" i="48"/>
  <c r="P98" i="48"/>
  <c r="O98" i="48"/>
  <c r="K98" i="48"/>
  <c r="J98" i="48"/>
  <c r="F98" i="48"/>
  <c r="E98" i="48"/>
  <c r="AE92" i="48"/>
  <c r="AD92" i="48"/>
  <c r="Z92" i="48"/>
  <c r="Y92" i="48"/>
  <c r="U92" i="48"/>
  <c r="T92" i="48"/>
  <c r="P92" i="48"/>
  <c r="O92" i="48"/>
  <c r="K92" i="48"/>
  <c r="J92" i="48"/>
  <c r="F92" i="48"/>
  <c r="E92" i="48"/>
  <c r="AE86" i="48"/>
  <c r="AD86" i="48"/>
  <c r="Z86" i="48"/>
  <c r="Y86" i="48"/>
  <c r="U86" i="48"/>
  <c r="T86" i="48"/>
  <c r="P86" i="48"/>
  <c r="O86" i="48"/>
  <c r="K86" i="48"/>
  <c r="J86" i="48"/>
  <c r="F86" i="48"/>
  <c r="E86" i="48"/>
  <c r="AE80" i="48"/>
  <c r="AD80" i="48"/>
  <c r="Z80" i="48"/>
  <c r="Y80" i="48"/>
  <c r="U80" i="48"/>
  <c r="T80" i="48"/>
  <c r="P80" i="48"/>
  <c r="O80" i="48"/>
  <c r="K80" i="48"/>
  <c r="J80" i="48"/>
  <c r="F80" i="48"/>
  <c r="E80" i="48"/>
  <c r="AE74" i="48"/>
  <c r="AD74" i="48"/>
  <c r="Z74" i="48"/>
  <c r="Y74" i="48"/>
  <c r="U74" i="48"/>
  <c r="T74" i="48"/>
  <c r="P74" i="48"/>
  <c r="O74" i="48"/>
  <c r="K74" i="48"/>
  <c r="J74" i="48"/>
  <c r="F74" i="48"/>
  <c r="E74" i="48"/>
  <c r="AE68" i="48"/>
  <c r="AD68" i="48"/>
  <c r="Z68" i="48"/>
  <c r="Y68" i="48"/>
  <c r="U68" i="48"/>
  <c r="T68" i="48"/>
  <c r="P68" i="48"/>
  <c r="O68" i="48"/>
  <c r="K68" i="48"/>
  <c r="J68" i="48"/>
  <c r="F68" i="48"/>
  <c r="E68" i="48"/>
  <c r="Z62" i="48"/>
  <c r="Y62" i="48"/>
  <c r="U62" i="48"/>
  <c r="T62" i="48"/>
  <c r="P62" i="48"/>
  <c r="O62" i="48"/>
  <c r="K62" i="48"/>
  <c r="J62" i="48"/>
  <c r="F62" i="48"/>
  <c r="E62" i="48"/>
  <c r="AE56" i="48"/>
  <c r="AD56" i="48"/>
  <c r="Z56" i="48"/>
  <c r="Y56" i="48"/>
  <c r="U56" i="48"/>
  <c r="T56" i="48"/>
  <c r="P56" i="48"/>
  <c r="O56" i="48"/>
  <c r="K56" i="48"/>
  <c r="J56" i="48"/>
  <c r="F56" i="48"/>
  <c r="E56" i="48"/>
  <c r="AE50" i="48"/>
  <c r="AD50" i="48"/>
  <c r="Z50" i="48"/>
  <c r="Y50" i="48"/>
  <c r="U50" i="48"/>
  <c r="T50" i="48"/>
  <c r="P50" i="48"/>
  <c r="O50" i="48"/>
  <c r="K50" i="48"/>
  <c r="J50" i="48"/>
  <c r="F50" i="48"/>
  <c r="E50" i="48"/>
  <c r="AE44" i="48"/>
  <c r="AD44" i="48"/>
  <c r="Z44" i="48"/>
  <c r="Y44" i="48"/>
  <c r="U44" i="48"/>
  <c r="T44" i="48"/>
  <c r="P44" i="48"/>
  <c r="O44" i="48"/>
  <c r="K44" i="48"/>
  <c r="J44" i="48"/>
  <c r="F44" i="48"/>
  <c r="E44" i="48"/>
  <c r="AE38" i="48"/>
  <c r="AD38" i="48"/>
  <c r="Z38" i="48"/>
  <c r="Y38" i="48"/>
  <c r="U38" i="48"/>
  <c r="T38" i="48"/>
  <c r="P38" i="48"/>
  <c r="O38" i="48"/>
  <c r="K38" i="48"/>
  <c r="J38" i="48"/>
  <c r="F38" i="48"/>
  <c r="E38" i="48"/>
  <c r="Z32" i="48"/>
  <c r="Y32" i="48"/>
  <c r="U32" i="48"/>
  <c r="T32" i="48"/>
  <c r="P32" i="48"/>
  <c r="O32" i="48"/>
  <c r="K32" i="48"/>
  <c r="J32" i="48"/>
  <c r="F32" i="48"/>
  <c r="E32" i="48"/>
  <c r="Z26" i="48"/>
  <c r="Y26" i="48"/>
  <c r="U26" i="48"/>
  <c r="T26" i="48"/>
  <c r="P26" i="48"/>
  <c r="O26" i="48"/>
  <c r="K26" i="48"/>
  <c r="J26" i="48"/>
  <c r="F26" i="48"/>
  <c r="E26" i="48"/>
  <c r="AE20" i="48"/>
  <c r="AD20" i="48"/>
  <c r="Z20" i="48"/>
  <c r="Y20" i="48"/>
  <c r="U20" i="48"/>
  <c r="T20" i="48"/>
  <c r="P20" i="48"/>
  <c r="O20" i="48"/>
  <c r="K20" i="48"/>
  <c r="J20" i="48"/>
  <c r="F20" i="48"/>
  <c r="E20" i="48"/>
  <c r="AE138" i="48"/>
  <c r="Z138" i="48"/>
  <c r="U138" i="48"/>
  <c r="P138" i="48"/>
  <c r="K138" i="48"/>
  <c r="F138" i="48"/>
  <c r="AE132" i="48"/>
  <c r="Z132" i="48"/>
  <c r="U132" i="48"/>
  <c r="P132" i="48"/>
  <c r="K132" i="48"/>
  <c r="F132" i="48"/>
  <c r="AE126" i="48"/>
  <c r="Z126" i="48"/>
  <c r="U126" i="48"/>
  <c r="P126" i="48"/>
  <c r="K126" i="48"/>
  <c r="F126" i="48"/>
  <c r="AE120" i="48"/>
  <c r="Z120" i="48"/>
  <c r="U120" i="48"/>
  <c r="P120" i="48"/>
  <c r="K120" i="48"/>
  <c r="F120" i="48"/>
  <c r="AE114" i="48"/>
  <c r="Z114" i="48"/>
  <c r="U114" i="48"/>
  <c r="P114" i="48"/>
  <c r="K114" i="48"/>
  <c r="F114" i="48"/>
  <c r="AE108" i="48"/>
  <c r="Z108" i="48"/>
  <c r="U108" i="48"/>
  <c r="P108" i="48"/>
  <c r="K108" i="48"/>
  <c r="F108" i="48"/>
  <c r="AE102" i="48"/>
  <c r="Z102" i="48"/>
  <c r="U102" i="48"/>
  <c r="P102" i="48"/>
  <c r="K102" i="48"/>
  <c r="F102" i="48"/>
  <c r="AE96" i="48"/>
  <c r="Z96" i="48"/>
  <c r="U96" i="48"/>
  <c r="P96" i="48"/>
  <c r="K96" i="48"/>
  <c r="F96" i="48"/>
  <c r="AE90" i="48"/>
  <c r="Z90" i="48"/>
  <c r="U90" i="48"/>
  <c r="P90" i="48"/>
  <c r="K90" i="48"/>
  <c r="F90" i="48"/>
  <c r="AE84" i="48"/>
  <c r="Z84" i="48"/>
  <c r="U84" i="48"/>
  <c r="P84" i="48"/>
  <c r="K84" i="48"/>
  <c r="F84" i="48"/>
  <c r="AE78" i="48"/>
  <c r="Z78" i="48"/>
  <c r="U78" i="48"/>
  <c r="P78" i="48"/>
  <c r="K78" i="48"/>
  <c r="F78" i="48"/>
  <c r="AE72" i="48"/>
  <c r="Z72" i="48"/>
  <c r="U72" i="48"/>
  <c r="P72" i="48"/>
  <c r="K72" i="48"/>
  <c r="F72" i="48"/>
  <c r="AE66" i="48"/>
  <c r="Z66" i="48"/>
  <c r="U66" i="48"/>
  <c r="P66" i="48"/>
  <c r="K66" i="48"/>
  <c r="F66" i="48"/>
  <c r="Z60" i="48"/>
  <c r="U60" i="48"/>
  <c r="P60" i="48"/>
  <c r="K60" i="48"/>
  <c r="T67" i="48"/>
  <c r="F60" i="48"/>
  <c r="AE54" i="48"/>
  <c r="Z54" i="48"/>
  <c r="U54" i="48"/>
  <c r="P54" i="48"/>
  <c r="K54" i="48"/>
  <c r="F54" i="48"/>
  <c r="F48" i="48"/>
  <c r="K48" i="48"/>
  <c r="P48" i="48"/>
  <c r="U48" i="48"/>
  <c r="Z48" i="48"/>
  <c r="AE48" i="48"/>
  <c r="AE42" i="48"/>
  <c r="Z42" i="48"/>
  <c r="U42" i="48"/>
  <c r="P42" i="48"/>
  <c r="K42" i="48"/>
  <c r="F42" i="48"/>
  <c r="F36" i="48"/>
  <c r="K36" i="48"/>
  <c r="P36" i="48"/>
  <c r="U36" i="48"/>
  <c r="Z36" i="48"/>
  <c r="AE36" i="48"/>
  <c r="Z30" i="48"/>
  <c r="U30" i="48"/>
  <c r="P30" i="48"/>
  <c r="K30" i="48"/>
  <c r="F30" i="48"/>
  <c r="F24" i="48"/>
  <c r="K24" i="48"/>
  <c r="P24" i="48"/>
  <c r="U24" i="48"/>
  <c r="Z24" i="48"/>
  <c r="AE18" i="48"/>
  <c r="Z18" i="48"/>
  <c r="U18" i="48"/>
  <c r="P18" i="48"/>
  <c r="K18" i="48"/>
  <c r="F18" i="48"/>
  <c r="AE14" i="48"/>
  <c r="AD14" i="48"/>
  <c r="Z14" i="48"/>
  <c r="Y14" i="48"/>
  <c r="U14" i="48"/>
  <c r="T14" i="48"/>
  <c r="P14" i="48"/>
  <c r="O14" i="48"/>
  <c r="K14" i="48"/>
  <c r="J14" i="48"/>
  <c r="AE12" i="48"/>
  <c r="Z12" i="48"/>
  <c r="U12" i="48"/>
  <c r="P12" i="48"/>
  <c r="K12" i="48"/>
  <c r="F14" i="48"/>
  <c r="F12" i="48"/>
  <c r="F3" i="48"/>
  <c r="D3" i="44"/>
  <c r="P13" i="44"/>
  <c r="P12" i="44"/>
  <c r="D3" i="47"/>
  <c r="AH3" i="47"/>
  <c r="S3" i="47"/>
  <c r="AF4" i="48"/>
  <c r="B4" i="48"/>
  <c r="B2" i="48"/>
  <c r="B1" i="48"/>
  <c r="AD139" i="48"/>
  <c r="Y139" i="48"/>
  <c r="T139" i="48"/>
  <c r="O139" i="48"/>
  <c r="J139" i="48"/>
  <c r="E139" i="48"/>
  <c r="AD133" i="48"/>
  <c r="Y133" i="48"/>
  <c r="T133" i="48"/>
  <c r="O133" i="48"/>
  <c r="J133" i="48"/>
  <c r="E133" i="48"/>
  <c r="AD127" i="48"/>
  <c r="Y127" i="48"/>
  <c r="T127" i="48"/>
  <c r="O127" i="48"/>
  <c r="J127" i="48"/>
  <c r="E127" i="48"/>
  <c r="AD121" i="48"/>
  <c r="Y121" i="48"/>
  <c r="T121" i="48"/>
  <c r="O121" i="48"/>
  <c r="J121" i="48"/>
  <c r="E121" i="48"/>
  <c r="AD115" i="48"/>
  <c r="Y115" i="48"/>
  <c r="T115" i="48"/>
  <c r="O115" i="48"/>
  <c r="J115" i="48"/>
  <c r="E115" i="48"/>
  <c r="AD109" i="48"/>
  <c r="Y109" i="48"/>
  <c r="T109" i="48"/>
  <c r="O109" i="48"/>
  <c r="J109" i="48"/>
  <c r="E109" i="48"/>
  <c r="AD103" i="48"/>
  <c r="Y103" i="48"/>
  <c r="T103" i="48"/>
  <c r="O103" i="48"/>
  <c r="J103" i="48"/>
  <c r="E103" i="48"/>
  <c r="AD97" i="48"/>
  <c r="Y97" i="48"/>
  <c r="T97" i="48"/>
  <c r="O97" i="48"/>
  <c r="J97" i="48"/>
  <c r="E97" i="48"/>
  <c r="AD91" i="48"/>
  <c r="Y91" i="48"/>
  <c r="T91" i="48"/>
  <c r="O91" i="48"/>
  <c r="J91" i="48"/>
  <c r="E91" i="48"/>
  <c r="AD85" i="48"/>
  <c r="Y85" i="48"/>
  <c r="T85" i="48"/>
  <c r="O85" i="48"/>
  <c r="J85" i="48"/>
  <c r="E85" i="48"/>
  <c r="AD79" i="48"/>
  <c r="Y79" i="48"/>
  <c r="T79" i="48"/>
  <c r="O79" i="48"/>
  <c r="J79" i="48"/>
  <c r="E79" i="48"/>
  <c r="AD73" i="48"/>
  <c r="Y73" i="48"/>
  <c r="T73" i="48"/>
  <c r="O73" i="48"/>
  <c r="J73" i="48"/>
  <c r="E73" i="48"/>
  <c r="AD67" i="48"/>
  <c r="Y67" i="48"/>
  <c r="O67" i="48"/>
  <c r="J67" i="48"/>
  <c r="E67" i="48"/>
  <c r="Y61" i="48"/>
  <c r="T61" i="48"/>
  <c r="O61" i="48"/>
  <c r="J61" i="48"/>
  <c r="E61" i="48"/>
  <c r="AD55" i="48"/>
  <c r="Y55" i="48"/>
  <c r="T55" i="48"/>
  <c r="O55" i="48"/>
  <c r="J55" i="48"/>
  <c r="E55" i="48"/>
  <c r="AD49" i="48"/>
  <c r="Y49" i="48"/>
  <c r="T49" i="48"/>
  <c r="O49" i="48"/>
  <c r="J49" i="48"/>
  <c r="E49" i="48"/>
  <c r="AD43" i="48"/>
  <c r="Y43" i="48"/>
  <c r="T43" i="48"/>
  <c r="O43" i="48"/>
  <c r="J43" i="48"/>
  <c r="E43" i="48"/>
  <c r="AD37" i="48"/>
  <c r="Y37" i="48"/>
  <c r="T37" i="48"/>
  <c r="O37" i="48"/>
  <c r="J37" i="48"/>
  <c r="E37" i="48"/>
  <c r="Y31" i="48"/>
  <c r="T31" i="48"/>
  <c r="O31" i="48"/>
  <c r="J31" i="48"/>
  <c r="E31" i="48"/>
  <c r="Y25" i="48"/>
  <c r="T25" i="48"/>
  <c r="O25" i="48"/>
  <c r="J25" i="48"/>
  <c r="E25" i="48"/>
  <c r="AD19" i="48"/>
  <c r="Y19" i="48"/>
  <c r="T19" i="48"/>
  <c r="O19" i="48"/>
  <c r="J19" i="48"/>
  <c r="E19" i="48"/>
  <c r="AD13" i="48"/>
  <c r="Y13" i="48"/>
  <c r="T13" i="48"/>
  <c r="O13" i="48"/>
  <c r="J13" i="48"/>
  <c r="E13" i="48"/>
  <c r="K4" i="52"/>
  <c r="A2" i="52"/>
  <c r="A1" i="52"/>
  <c r="AP14" i="47"/>
  <c r="AO14" i="47"/>
  <c r="AP13" i="47"/>
  <c r="AO13" i="47"/>
  <c r="AP12" i="47"/>
  <c r="AO12" i="47"/>
  <c r="AP11" i="47"/>
  <c r="AO11" i="47"/>
  <c r="AP10" i="47"/>
  <c r="AO10" i="47"/>
  <c r="AH34" i="47"/>
  <c r="AG34" i="47"/>
  <c r="AH33" i="47"/>
  <c r="AG33" i="47"/>
  <c r="AH32" i="47"/>
  <c r="AG32" i="47"/>
  <c r="AH31" i="47"/>
  <c r="AG31" i="47"/>
  <c r="AH30" i="47"/>
  <c r="AG30" i="47"/>
  <c r="AH29" i="47"/>
  <c r="AG29" i="47"/>
  <c r="AH28" i="47"/>
  <c r="AG28" i="47"/>
  <c r="AH27" i="47"/>
  <c r="AG27" i="47"/>
  <c r="AH26" i="47"/>
  <c r="AG26" i="47"/>
  <c r="AH25" i="47"/>
  <c r="AG25" i="47"/>
  <c r="AH24" i="47"/>
  <c r="AG24" i="47"/>
  <c r="AH23" i="47"/>
  <c r="AG23" i="47"/>
  <c r="AH22" i="47"/>
  <c r="AG22" i="47"/>
  <c r="AH21" i="47"/>
  <c r="AG21" i="47"/>
  <c r="AH20" i="47"/>
  <c r="AG20" i="47"/>
  <c r="AH19" i="47"/>
  <c r="AG19" i="47"/>
  <c r="AH18" i="47"/>
  <c r="AG18" i="47"/>
  <c r="AH17" i="47"/>
  <c r="AG17" i="47"/>
  <c r="AH16" i="47"/>
  <c r="AG16" i="47"/>
  <c r="AH15" i="47"/>
  <c r="AG15" i="47"/>
  <c r="AH14" i="47"/>
  <c r="AG14" i="47"/>
  <c r="AH13" i="47"/>
  <c r="AG13" i="47"/>
  <c r="AH12" i="47"/>
  <c r="AG12" i="47"/>
  <c r="AH11" i="47"/>
  <c r="AG11" i="47"/>
  <c r="AH10" i="47"/>
  <c r="AG10" i="47"/>
  <c r="AA34" i="47"/>
  <c r="Z34" i="47"/>
  <c r="AA33" i="47"/>
  <c r="Z33" i="47"/>
  <c r="AA32" i="47"/>
  <c r="Z32" i="47"/>
  <c r="AA31" i="47"/>
  <c r="Z31" i="47"/>
  <c r="AA30" i="47"/>
  <c r="Z30" i="47"/>
  <c r="AA29" i="47"/>
  <c r="Z29" i="47"/>
  <c r="AA28" i="47"/>
  <c r="Z28" i="47"/>
  <c r="AA27" i="47"/>
  <c r="Z27" i="47"/>
  <c r="AA26" i="47"/>
  <c r="Z26" i="47"/>
  <c r="AA25" i="47"/>
  <c r="Z25" i="47"/>
  <c r="AA24" i="47"/>
  <c r="Z24" i="47"/>
  <c r="AA23" i="47"/>
  <c r="Z23" i="47"/>
  <c r="AA22" i="47"/>
  <c r="Z22" i="47"/>
  <c r="AA21" i="47"/>
  <c r="Z21" i="47"/>
  <c r="AA20" i="47"/>
  <c r="Z20" i="47"/>
  <c r="AA19" i="47"/>
  <c r="Z19" i="47"/>
  <c r="AA18" i="47"/>
  <c r="Z18" i="47"/>
  <c r="AA17" i="47"/>
  <c r="Z17" i="47"/>
  <c r="AA16" i="47"/>
  <c r="Z16" i="47"/>
  <c r="AA15" i="47"/>
  <c r="Z15" i="47"/>
  <c r="AA14" i="47"/>
  <c r="Z14" i="47"/>
  <c r="AA13" i="47"/>
  <c r="Z13" i="47"/>
  <c r="AA12" i="47"/>
  <c r="Z12" i="47"/>
  <c r="AA11" i="47"/>
  <c r="Z11" i="47"/>
  <c r="AA10" i="47"/>
  <c r="Z10" i="47"/>
  <c r="R21" i="47"/>
  <c r="S21" i="47"/>
  <c r="R22" i="47"/>
  <c r="S22" i="47"/>
  <c r="R23" i="47"/>
  <c r="S23" i="47"/>
  <c r="R24" i="47"/>
  <c r="S24" i="47"/>
  <c r="R25" i="47"/>
  <c r="S25" i="47"/>
  <c r="R26" i="47"/>
  <c r="S26" i="47"/>
  <c r="R27" i="47"/>
  <c r="S27" i="47"/>
  <c r="R28" i="47"/>
  <c r="S28" i="47"/>
  <c r="R29" i="47"/>
  <c r="S29" i="47"/>
  <c r="R30" i="47"/>
  <c r="S30" i="47"/>
  <c r="R31" i="47"/>
  <c r="S31" i="47"/>
  <c r="R32" i="47"/>
  <c r="S32" i="47"/>
  <c r="R33" i="47"/>
  <c r="S33" i="47"/>
  <c r="R34" i="47"/>
  <c r="S34" i="47"/>
  <c r="K11" i="47"/>
  <c r="L11" i="47"/>
  <c r="K12" i="47"/>
  <c r="L12" i="47"/>
  <c r="K13" i="47"/>
  <c r="L13" i="47"/>
  <c r="K14" i="47"/>
  <c r="L14" i="47"/>
  <c r="K15" i="47"/>
  <c r="L15" i="47"/>
  <c r="K16" i="47"/>
  <c r="L16" i="47"/>
  <c r="K17" i="47"/>
  <c r="L17" i="47"/>
  <c r="K18" i="47"/>
  <c r="L18" i="47"/>
  <c r="K19" i="47"/>
  <c r="L19" i="47"/>
  <c r="K20" i="47"/>
  <c r="L20" i="47"/>
  <c r="K21" i="47"/>
  <c r="L21" i="47"/>
  <c r="K22" i="47"/>
  <c r="L22" i="47"/>
  <c r="K23" i="47"/>
  <c r="L23" i="47"/>
  <c r="K24" i="47"/>
  <c r="L24" i="47"/>
  <c r="K25" i="47"/>
  <c r="L25" i="47"/>
  <c r="K26" i="47"/>
  <c r="L26" i="47"/>
  <c r="K27" i="47"/>
  <c r="L27" i="47"/>
  <c r="K28" i="47"/>
  <c r="L28" i="47"/>
  <c r="K29" i="47"/>
  <c r="L29" i="47"/>
  <c r="K30" i="47"/>
  <c r="L30" i="47"/>
  <c r="K31" i="47"/>
  <c r="L31" i="47"/>
  <c r="K32" i="47"/>
  <c r="L32" i="47"/>
  <c r="K33" i="47"/>
  <c r="L33" i="47"/>
  <c r="K34" i="47"/>
  <c r="L34" i="47"/>
  <c r="L10" i="47"/>
  <c r="K10" i="47"/>
  <c r="C11" i="47"/>
  <c r="D11" i="47"/>
  <c r="C12" i="47"/>
  <c r="D12" i="47"/>
  <c r="C14" i="47"/>
  <c r="D14" i="47"/>
  <c r="C15" i="47"/>
  <c r="D15" i="47"/>
  <c r="C16" i="47"/>
  <c r="D16" i="47"/>
  <c r="C17" i="47"/>
  <c r="D17" i="47"/>
  <c r="C18" i="47"/>
  <c r="D18" i="47"/>
  <c r="C19" i="47"/>
  <c r="D19" i="47"/>
  <c r="C20" i="47"/>
  <c r="D20" i="47"/>
  <c r="C21" i="47"/>
  <c r="D21" i="47"/>
  <c r="C22" i="47"/>
  <c r="D22" i="47"/>
  <c r="C23" i="47"/>
  <c r="D23" i="47"/>
  <c r="C24" i="47"/>
  <c r="D24" i="47"/>
  <c r="D10" i="47"/>
  <c r="C10" i="47"/>
  <c r="AE2" i="47"/>
  <c r="P2" i="47"/>
  <c r="AE1" i="47"/>
  <c r="P1" i="47"/>
  <c r="A2" i="47"/>
  <c r="A1" i="47"/>
  <c r="A11" i="44"/>
  <c r="K4" i="44"/>
  <c r="A4" i="44"/>
  <c r="A2" i="44"/>
  <c r="A1" i="44"/>
  <c r="V1" i="44"/>
</calcChain>
</file>

<file path=xl/sharedStrings.xml><?xml version="1.0" encoding="utf-8"?>
<sst xmlns="http://schemas.openxmlformats.org/spreadsheetml/2006/main" count="2937" uniqueCount="693">
  <si>
    <t>POŘ.</t>
  </si>
  <si>
    <t>ST.Č.</t>
  </si>
  <si>
    <t>KÓD UCI</t>
  </si>
  <si>
    <t>PŘÍJMENÍ A JMÉNO</t>
  </si>
  <si>
    <t>KLUB</t>
  </si>
  <si>
    <t>LICENCE</t>
  </si>
  <si>
    <t>Rank</t>
  </si>
  <si>
    <t>Race no.</t>
  </si>
  <si>
    <t>UCI code</t>
  </si>
  <si>
    <t>Surname and name</t>
  </si>
  <si>
    <t>Licence</t>
  </si>
  <si>
    <t>Group</t>
  </si>
  <si>
    <t>DRUŽSTVO</t>
  </si>
  <si>
    <t>Startovní listina / Start list</t>
  </si>
  <si>
    <t>TJ FAVORIT BRNO</t>
  </si>
  <si>
    <t>Team</t>
  </si>
  <si>
    <t>penalizace</t>
  </si>
  <si>
    <t>4 etapa</t>
  </si>
  <si>
    <t>3.etapa</t>
  </si>
  <si>
    <t>2. etapa</t>
  </si>
  <si>
    <t>1.etapa</t>
  </si>
  <si>
    <t>CELKEM</t>
  </si>
  <si>
    <t>Total</t>
  </si>
  <si>
    <t>1.ET .</t>
  </si>
  <si>
    <t>2. ET.</t>
  </si>
  <si>
    <t>3. ET.</t>
  </si>
  <si>
    <t>4. ET.</t>
  </si>
  <si>
    <t>CELKOVĚ</t>
  </si>
  <si>
    <t>ZTRÁTA</t>
  </si>
  <si>
    <t>Overall</t>
  </si>
  <si>
    <t>Gap</t>
  </si>
  <si>
    <t>Signature</t>
  </si>
  <si>
    <t>2. / 2nd</t>
  </si>
  <si>
    <t>1. / 1st</t>
  </si>
  <si>
    <t>1. etapa / 1st stage</t>
  </si>
  <si>
    <t>DUK</t>
  </si>
  <si>
    <t>NAZEV</t>
  </si>
  <si>
    <t>ROCNIK</t>
  </si>
  <si>
    <t>Parametr</t>
  </si>
  <si>
    <t>Hodnota</t>
  </si>
  <si>
    <t>ROK</t>
  </si>
  <si>
    <t>DATUM E1</t>
  </si>
  <si>
    <t>DATUM E4</t>
  </si>
  <si>
    <t>DATUM VSE</t>
  </si>
  <si>
    <t>FAV</t>
  </si>
  <si>
    <t>SVK</t>
  </si>
  <si>
    <t>Legend: / DNF Did Not Finish - nedokončil / DNS Did Not Start - nestartoval / DSQ Disqualified - diskvalifikován / REL Relegated - odvolán / OTL Over Time Limit - po limitu</t>
  </si>
  <si>
    <t>DATUM E2</t>
  </si>
  <si>
    <t>DATUM E3</t>
  </si>
  <si>
    <t>Místo konání</t>
  </si>
  <si>
    <t>Etapy Celkem</t>
  </si>
  <si>
    <t>Etapa 1</t>
  </si>
  <si>
    <t>Etapa 2</t>
  </si>
  <si>
    <t>Etapa 3</t>
  </si>
  <si>
    <t>Etapa 4</t>
  </si>
  <si>
    <t>NAZE1</t>
  </si>
  <si>
    <t>NAZE2</t>
  </si>
  <si>
    <t>NAZE3</t>
  </si>
  <si>
    <t>NAZE4</t>
  </si>
  <si>
    <t>GAP</t>
  </si>
  <si>
    <t>ČAS</t>
  </si>
  <si>
    <t>Time</t>
  </si>
  <si>
    <r>
      <rPr>
        <b/>
        <sz val="10"/>
        <rFont val="Calibri"/>
        <family val="2"/>
      </rPr>
      <t>žlutý</t>
    </r>
    <r>
      <rPr>
        <sz val="10"/>
        <rFont val="Calibri"/>
        <family val="2"/>
      </rPr>
      <t xml:space="preserve"> / </t>
    </r>
    <r>
      <rPr>
        <b/>
        <sz val="10"/>
        <rFont val="Calibri"/>
        <family val="2"/>
      </rPr>
      <t>yellow</t>
    </r>
    <r>
      <rPr>
        <sz val="10"/>
        <rFont val="Calibri"/>
        <family val="2"/>
      </rPr>
      <t xml:space="preserve"> </t>
    </r>
    <r>
      <rPr>
        <sz val="9"/>
        <rFont val="Calibri"/>
        <family val="2"/>
      </rPr>
      <t>(leader of general classification)</t>
    </r>
    <r>
      <rPr>
        <sz val="10"/>
        <rFont val="Calibri"/>
        <family val="2"/>
      </rPr>
      <t xml:space="preserve">    </t>
    </r>
  </si>
  <si>
    <r>
      <rPr>
        <b/>
        <sz val="10"/>
        <rFont val="Calibri"/>
        <family val="2"/>
      </rPr>
      <t>zelený / green</t>
    </r>
    <r>
      <rPr>
        <sz val="10"/>
        <rFont val="Calibri"/>
        <family val="2"/>
      </rPr>
      <t xml:space="preserve"> </t>
    </r>
    <r>
      <rPr>
        <sz val="9"/>
        <rFont val="Calibri"/>
        <family val="2"/>
      </rPr>
      <t>(individual point classification)</t>
    </r>
    <r>
      <rPr>
        <sz val="10"/>
        <rFont val="Calibri"/>
        <family val="2"/>
      </rPr>
      <t xml:space="preserve">    </t>
    </r>
  </si>
  <si>
    <r>
      <rPr>
        <b/>
        <sz val="10"/>
        <rFont val="Calibri"/>
        <family val="2"/>
      </rPr>
      <t>červené puntíky / red polka-dots</t>
    </r>
    <r>
      <rPr>
        <sz val="10"/>
        <rFont val="Calibri"/>
        <family val="2"/>
      </rPr>
      <t xml:space="preserve"> </t>
    </r>
    <r>
      <rPr>
        <sz val="9"/>
        <rFont val="Calibri"/>
        <family val="2"/>
      </rPr>
      <t>(best climber)</t>
    </r>
    <r>
      <rPr>
        <sz val="10"/>
        <rFont val="Calibri"/>
        <family val="2"/>
      </rPr>
      <t xml:space="preserve">    </t>
    </r>
  </si>
  <si>
    <r>
      <rPr>
        <b/>
        <sz val="10"/>
        <rFont val="Calibri"/>
        <family val="2"/>
      </rPr>
      <t>bílý / white</t>
    </r>
    <r>
      <rPr>
        <sz val="10"/>
        <rFont val="Calibri"/>
        <family val="2"/>
      </rPr>
      <t xml:space="preserve"> </t>
    </r>
    <r>
      <rPr>
        <sz val="9"/>
        <rFont val="Calibri"/>
        <family val="2"/>
      </rPr>
      <t>(best young rider under 23)</t>
    </r>
    <r>
      <rPr>
        <sz val="10"/>
        <rFont val="Calibri"/>
        <family val="2"/>
      </rPr>
      <t xml:space="preserve">    </t>
    </r>
  </si>
  <si>
    <t>Pořadí mechanických vozů pro druhou etapu / Order of the mechanical cars for the second stage</t>
  </si>
  <si>
    <t>Sprinterské prémie / Intermediate Sprints</t>
  </si>
  <si>
    <t>Vrchařské prémie / Stage Mountain Points (K.O.M.)</t>
  </si>
  <si>
    <t>KATEG.</t>
  </si>
  <si>
    <t>Categ.</t>
  </si>
  <si>
    <t>U23</t>
  </si>
  <si>
    <t>ADP</t>
  </si>
  <si>
    <t>ASC DUKLA PRAHA</t>
  </si>
  <si>
    <t>po etapě</t>
  </si>
  <si>
    <t>Podpisový arch / Signature list</t>
  </si>
  <si>
    <t>PODPIS</t>
  </si>
  <si>
    <t>BODOVACÍ SOUTĚŽ JEDNOTLIVCŮ  /  INDIVIDUAL POINT CLASSIFICATION</t>
  </si>
  <si>
    <t>1. etapa</t>
  </si>
  <si>
    <t>1st Stage</t>
  </si>
  <si>
    <t>3. etapa</t>
  </si>
  <si>
    <t>4. etapa</t>
  </si>
  <si>
    <t>2nd Stage</t>
  </si>
  <si>
    <t>3rd Stage</t>
  </si>
  <si>
    <t>4th Stage</t>
  </si>
  <si>
    <t>bon.rychlost</t>
  </si>
  <si>
    <t>body.etapa</t>
  </si>
  <si>
    <t>body.rp</t>
  </si>
  <si>
    <t>body.vp</t>
  </si>
  <si>
    <t>Žlutý dres</t>
  </si>
  <si>
    <t>nižší součet umístění v jednotlivých etapách</t>
  </si>
  <si>
    <t>lepší umístění v poslední etapě</t>
  </si>
  <si>
    <t>Zelený dres (bodovací)</t>
  </si>
  <si>
    <t>vyšší počet vítězství v jednotlivých etapách</t>
  </si>
  <si>
    <t>vyšší počet vítězství v rychlostních prémiích</t>
  </si>
  <si>
    <t>lepší umístění v celkové kvalifikaci jednotlivců</t>
  </si>
  <si>
    <t>Puntíkatý dres (vrchařská)</t>
  </si>
  <si>
    <t>vyšší počet vítězství ve vrchařských prémiích</t>
  </si>
  <si>
    <t>Soutěž družstev</t>
  </si>
  <si>
    <t>lepší součet umístění prvních tří závodníků v dané etapě</t>
  </si>
  <si>
    <t>umístění nejlepšího závodníka družstva v cíli etapy</t>
  </si>
  <si>
    <t>BONIFIKACE</t>
  </si>
  <si>
    <t>Bonification</t>
  </si>
  <si>
    <t>ST.Č. / Race no.</t>
  </si>
  <si>
    <t>POŘ. / Rank</t>
  </si>
  <si>
    <t>PŘÍJMENÍ / Surname</t>
  </si>
  <si>
    <t>ČAS / Time</t>
  </si>
  <si>
    <t>ZTRÁTA / Gap</t>
  </si>
  <si>
    <t>2. etapa / 2nd stage</t>
  </si>
  <si>
    <t>3. etapa / 3rd stage</t>
  </si>
  <si>
    <t>4. etapa / 4th stage</t>
  </si>
  <si>
    <t>Purkarec 17,7km</t>
  </si>
  <si>
    <t>Protivín 43km</t>
  </si>
  <si>
    <t>Kovářov 107km</t>
  </si>
  <si>
    <t>Dobřemilice 124,3km</t>
  </si>
  <si>
    <t>Nové Hrady 36,3km</t>
  </si>
  <si>
    <t>Chlum u Třeboně 77,2km</t>
  </si>
  <si>
    <t>Horní Radouň 125,8km</t>
  </si>
  <si>
    <t>Chýnov 156,9km</t>
  </si>
  <si>
    <t>Choustník 146,6km</t>
  </si>
  <si>
    <t>Všeteč 25,8km</t>
  </si>
  <si>
    <t>Horní Kněžeklady 41,8km</t>
  </si>
  <si>
    <t>Ševětín 73,1km</t>
  </si>
  <si>
    <t>Lomnice nad Lužnicí 85,7km</t>
  </si>
  <si>
    <t>BAUKNECHT-AUTHOR </t>
  </si>
  <si>
    <t>BAU</t>
  </si>
  <si>
    <t>ETIXX-IHNED </t>
  </si>
  <si>
    <t>ETI</t>
  </si>
  <si>
    <t>FRA19930710</t>
  </si>
  <si>
    <t>*SENECHAL Florian</t>
  </si>
  <si>
    <t>POL19911207</t>
  </si>
  <si>
    <t>*WISNIOWSKI Lukasz</t>
  </si>
  <si>
    <t>ČEZ CYKLO TEAM TÁBOR </t>
  </si>
  <si>
    <t>CCT</t>
  </si>
  <si>
    <t>CZE19920809</t>
  </si>
  <si>
    <t>*BOROŠ Michael</t>
  </si>
  <si>
    <t>ITERA-KATUSHA</t>
  </si>
  <si>
    <t>TIK</t>
  </si>
  <si>
    <t>ROYAL ANTWERP BICYCLE CLUB</t>
  </si>
  <si>
    <t>RAB</t>
  </si>
  <si>
    <t>GERMANY NATIONAL TEAM</t>
  </si>
  <si>
    <t>GER</t>
  </si>
  <si>
    <t>CYCLING TEAM FRIULI</t>
  </si>
  <si>
    <t>FRI</t>
  </si>
  <si>
    <t>TEAM TREFOR</t>
  </si>
  <si>
    <t>TTF</t>
  </si>
  <si>
    <t>DEN19940103</t>
  </si>
  <si>
    <t>*PLESNER Frederik Lind</t>
  </si>
  <si>
    <t>JOKER MERIDA PRO CYCLING</t>
  </si>
  <si>
    <t>TJM</t>
  </si>
  <si>
    <t>CONTINENTAL TEAM WSA</t>
  </si>
  <si>
    <t>WSA</t>
  </si>
  <si>
    <t>AUT19911031</t>
  </si>
  <si>
    <t>*LANG Paul</t>
  </si>
  <si>
    <t>KED - STEVENS RADTEAM BERLIN</t>
  </si>
  <si>
    <t>KSB</t>
  </si>
  <si>
    <t>LOTTO BELISOL</t>
  </si>
  <si>
    <t>LTB</t>
  </si>
  <si>
    <t>BEL19920728</t>
  </si>
  <si>
    <t>*FRISON Frederik</t>
  </si>
  <si>
    <t>BEL19920131</t>
  </si>
  <si>
    <t>BEL19940930</t>
  </si>
  <si>
    <t>*VAN GESTEL Dries</t>
  </si>
  <si>
    <t>DUKLA TRENČÍN TREK</t>
  </si>
  <si>
    <t>TEAM BANK BGZ</t>
  </si>
  <si>
    <t>BGZ</t>
  </si>
  <si>
    <t>POLISH NATIONAL TEAM U23</t>
  </si>
  <si>
    <t>POL</t>
  </si>
  <si>
    <t>POL19910302</t>
  </si>
  <si>
    <t>*PIASKOWY Emanuel</t>
  </si>
  <si>
    <t>POL19920116</t>
  </si>
  <si>
    <t>*WARCHOŁ Bartosz</t>
  </si>
  <si>
    <t>RUSSIAN NATIONAL TEAM</t>
  </si>
  <si>
    <t>RUS</t>
  </si>
  <si>
    <t>TEAM GOURMETFEIN SIMPLON</t>
  </si>
  <si>
    <t>GMS</t>
  </si>
  <si>
    <t>AUT19910628</t>
  </si>
  <si>
    <t>*RABITSCH Stephan</t>
  </si>
  <si>
    <t>AC SPARTA PRAHA</t>
  </si>
  <si>
    <t>ASP</t>
  </si>
  <si>
    <t>*DOLEŽEL Radovan</t>
  </si>
  <si>
    <t>CZE19930119</t>
  </si>
  <si>
    <t>*TUREK Daniel</t>
  </si>
  <si>
    <t>SKC TUFO PROSTĚJOV   </t>
  </si>
  <si>
    <t>SKC</t>
  </si>
  <si>
    <t>BOHEMIA CYCLING TEAM / CK PŘÍBRAM</t>
  </si>
  <si>
    <t>BCT</t>
  </si>
  <si>
    <t>Místo konání / Place: Jindřichův Hradec (CZE)</t>
  </si>
  <si>
    <t>RUS19930504</t>
  </si>
  <si>
    <t>*STASH Mamyr</t>
  </si>
  <si>
    <t>A0080</t>
  </si>
  <si>
    <t>POL19910815</t>
  </si>
  <si>
    <t>*PIOTROWICZ Pawel</t>
  </si>
  <si>
    <t>CZE19940222</t>
  </si>
  <si>
    <t>*MEURISSE Xandro</t>
  </si>
  <si>
    <t>st.č</t>
  </si>
  <si>
    <t>čas</t>
  </si>
  <si>
    <t>poř.</t>
  </si>
  <si>
    <t>bonifikace</t>
  </si>
  <si>
    <t>Prémie</t>
  </si>
  <si>
    <t>Etapa</t>
  </si>
  <si>
    <t>PREDCHOZI</t>
  </si>
  <si>
    <t>PRUBEZNE</t>
  </si>
  <si>
    <t>počet závodíků / num. of riders:  129</t>
  </si>
  <si>
    <r>
      <rPr>
        <b/>
        <sz val="10"/>
        <rFont val="Calibri"/>
        <family val="2"/>
      </rPr>
      <t>modrý / blue</t>
    </r>
    <r>
      <rPr>
        <sz val="10"/>
        <rFont val="Calibri"/>
        <family val="2"/>
      </rPr>
      <t xml:space="preserve"> </t>
    </r>
    <r>
      <rPr>
        <sz val="9"/>
        <rFont val="Calibri"/>
        <family val="2"/>
      </rPr>
      <t>(most active rider)</t>
    </r>
    <r>
      <rPr>
        <sz val="10"/>
        <rFont val="Calibri"/>
        <family val="2"/>
      </rPr>
      <t xml:space="preserve">    </t>
    </r>
  </si>
  <si>
    <t>active</t>
  </si>
  <si>
    <t>points</t>
  </si>
  <si>
    <t>rider no</t>
  </si>
  <si>
    <t>control</t>
  </si>
  <si>
    <t>PO1</t>
  </si>
  <si>
    <t>PO2</t>
  </si>
  <si>
    <t>PO3</t>
  </si>
  <si>
    <t>PO4</t>
  </si>
  <si>
    <t>rnk</t>
  </si>
  <si>
    <t>sum p</t>
  </si>
  <si>
    <t>AFTER1</t>
  </si>
  <si>
    <t>DNF</t>
  </si>
  <si>
    <t>CISLO</t>
  </si>
  <si>
    <t>PORADI</t>
  </si>
  <si>
    <t>KONTR</t>
  </si>
  <si>
    <t>JEDNA</t>
  </si>
  <si>
    <t>KONTROLA</t>
  </si>
  <si>
    <t>DNS</t>
  </si>
  <si>
    <t>Sdělení sboru rozhodčích 1 / Communique of jury 1</t>
  </si>
  <si>
    <t>SOUTĚŽ DRUŽSTEV  /  TEAM COMPETITION</t>
  </si>
  <si>
    <t>Výsledková listina / Result</t>
  </si>
  <si>
    <t>počet závodíků / num. of riders:  126</t>
  </si>
  <si>
    <t>N/A</t>
  </si>
  <si>
    <t>Pořadí mechanických vozů pro třetí etapu / Order of the mechanical cars for the third stage</t>
  </si>
  <si>
    <t>AFTER2</t>
  </si>
  <si>
    <t>1. ET .</t>
  </si>
  <si>
    <t>Stg Rank</t>
  </si>
  <si>
    <t>Members</t>
  </si>
  <si>
    <t>Rnk Sum</t>
  </si>
  <si>
    <t>Sdělení sboru rozhodčích 3 / Communique of jury 3</t>
  </si>
  <si>
    <t>Průměrná rychlost / Average Speed: 43,11 km/h</t>
  </si>
  <si>
    <t>Průměrná rychlost / Average Speed: 43,33 km/h</t>
  </si>
  <si>
    <t>Team manager PIATEK Zbigniew UCI Code POL19660501 (POLISH NATIONAL TEAM U23) punished according to the article 12.1.040-25 with 100 CHF.
Team manager DUDALA Lukasz UCI Code POL19840417 (TEAM BANK BGZ) punished according to the article 12.1.040-25 with 100 CHF.
Rider no. 102 MANAKOV Viktor UCI Code RUS19920609 (RUSSIAN NATIONAL TEAM) suffered mechanical incident in the last 3 km and was credited with the time of the main bunch.</t>
  </si>
  <si>
    <t xml:space="preserve">Manažer týmu PIATEK Zbigniew UCI Code POL19660501 (POLISH NATIONAL TEAM U23) je pokutován dle článku 12.1.040-25 částkou 100 CHF.
Manažer týmu DUDALA Lukasz UCI Code POL19840417 (TEAM BANK BGZ)  je pokutován dle článku 12.1.040-25 částkou 100 CHF.
Závodník číslo 102 MANAKOV Viktor UCI Code RUS19920609 (RUSSIAN NATIONAL TEAM) postižen defektem v ochranném pásmu poslední 3 km. Byl mu přiznán čas hlavní skupiny.
</t>
  </si>
  <si>
    <t>Sdělení sboru rozhodčích 4 / Communique of jury 4</t>
  </si>
  <si>
    <t xml:space="preserve">The team cars won’t be allowed to enter the final 3 laps, they will be deviated at the 170,9 km. The mechanical assistance will be provided from neutral service cars and from the stationary depo, wherever at the circuit on the right side. </t>
  </si>
  <si>
    <t>Týmová vozidla nebudou vpuštěna do závěrečných 3 okruhů, ale budou odkloněna na 170,9 km. Mechanická pomoc bude zajištěna z neutrálních mechanických vozidel a z pevných stanovišť kdekoli na okruhu na pravé straně.</t>
  </si>
  <si>
    <t>VRCHAŘSKÁ SOUTĚŽ / CLIMBING COMPETITION</t>
  </si>
  <si>
    <t>Po vyhodnocení průběžných výsledků byl změněn držitel dresu s červenými puntiky.</t>
  </si>
  <si>
    <t xml:space="preserve">After the recalculation of final result there was a change of red polka dot jersey holder. </t>
  </si>
  <si>
    <t>Před novou etapu</t>
  </si>
  <si>
    <t>Po spočtení celkových výsledků závodunezapomenout změnit odkaz na průběžné výsledky (ACTIVERIDERS/AFTER)</t>
  </si>
  <si>
    <t>MIN RNK ET.</t>
  </si>
  <si>
    <t>Nositelé trikotů pro čtvrtou etapu / Jersey wearers for the fourth stage</t>
  </si>
  <si>
    <t>Nositelé trikotů pro třetí etapu / Jersey wearers for the third stage</t>
  </si>
  <si>
    <t>Nositelé trikotů pro druhou etapu / Jersey holders for the second stage</t>
  </si>
  <si>
    <t>AFTER3</t>
  </si>
  <si>
    <t>Pořadí mechanických vozů pro čtvrtou etapu / Order of the mechanical cars for the fourth stage</t>
  </si>
  <si>
    <t>Sdělení sboru rozhodčích 5 / Communique of jury 5</t>
  </si>
  <si>
    <t>počet závodíků / num. of riders:  108</t>
  </si>
  <si>
    <t>3. / 3rd</t>
  </si>
  <si>
    <t>Sdělení sboru rozhodčích 6 / Communique of jury 6</t>
  </si>
  <si>
    <t>Průměrná rychlost / Average Speed: 41,83 km/h</t>
  </si>
  <si>
    <t>Průměrná rychlost / Average Speed: 42,51 km/h</t>
  </si>
  <si>
    <t>Týmová vozidla nebudou vpuštěna do závěrečných 3 okruhů, ale budou odkloněna na 130 km. Mechanická pomoc bude zajištěna z neutrálních mechanických vozidel a z pevných stanovišť kdekoli na okruhu na pravé straně.</t>
  </si>
  <si>
    <t xml:space="preserve">The team cars won’t be allowed to enter the final 3 laps, they will be deviated at the 130 km. The mechanical assistance will be provided from neutral service cars and from the stationary depo, wherever at the circuit on the right side. </t>
  </si>
  <si>
    <t>Sdělení organizátora / Communique of organiser</t>
  </si>
  <si>
    <t>Organizátor závodu děkuje všem účástníkům závodu za účast. Organizátor upozorňuje na nutnost vrácení čipů, vysílaček a startovních čísel.</t>
  </si>
  <si>
    <t>Organiser would like to thank to all participants who took part in the race. Also the organiser would like to ask all the teams to return the transponders, radios, start numbers.</t>
  </si>
  <si>
    <t>Warning for rider no. 50 VINJEBO Emil Nygaard, UCI Code DEN19940324 (TEAM TREFOR).
Rider no. 120 ZÁLESKÝ Milan UCI Code CZE19921023 (TJ FAVORIT BRNO) suffered mechanical incident in the last 3 km and was credited with the time of the main bunch.</t>
  </si>
  <si>
    <t>Napomenutí pro závodníka č. 50 VINJEBO Emil Nygaard, kód UCI  DEN19940324 (TEAM TREFOR).
Závodník číslo 120 ZÁLESKÝ Milan UCI Code CZE19921023 (TJ FAVORIT BRNO) postižen defektem v ochranném pásmu posledních 3 km. Byl mu přiznán čas hlavní skupiny.</t>
  </si>
  <si>
    <t>počet závodíků / num. of riders:  104</t>
  </si>
  <si>
    <t>Držitelé trikotů celkově / Jersey holders overall</t>
  </si>
  <si>
    <t>AFTER4</t>
  </si>
  <si>
    <t>NOOFRESLIST</t>
  </si>
  <si>
    <t>Průměrná rychlost / Average Speed: 44,76 km/h</t>
  </si>
  <si>
    <t>Soutěž o nejlepšího závodníka U23 (15 nejlepších) / Best young rider competition U23 (15 best riders)</t>
  </si>
  <si>
    <t>R E G I O N E M   O R L I C K A   L A N Š K R O U N   2 0 1 4</t>
  </si>
  <si>
    <t>28. ročník mezinárodního cyklistického závodu juniorů / 28th edition of international cycling race of juniors</t>
  </si>
  <si>
    <t>8.8. - 10.8. 2014</t>
  </si>
  <si>
    <t>Lanškroun (CZE)</t>
  </si>
  <si>
    <r>
      <rPr>
        <b/>
        <sz val="9"/>
        <rFont val="Calibri"/>
        <family val="2"/>
      </rPr>
      <t>1. etapa</t>
    </r>
    <r>
      <rPr>
        <sz val="9"/>
        <rFont val="Calibri"/>
        <family val="2"/>
      </rPr>
      <t xml:space="preserve"> </t>
    </r>
    <r>
      <rPr>
        <b/>
        <sz val="9"/>
        <rFont val="Calibri"/>
        <family val="2"/>
      </rPr>
      <t>/ 1st Stage</t>
    </r>
    <r>
      <rPr>
        <sz val="9"/>
        <rFont val="Calibri"/>
        <family val="2"/>
      </rPr>
      <t xml:space="preserve">  </t>
    </r>
  </si>
  <si>
    <t>2. etapa / 2nd Stage</t>
  </si>
  <si>
    <t>3. etapa / 3rd Stage</t>
  </si>
  <si>
    <r>
      <rPr>
        <b/>
        <sz val="9"/>
        <rFont val="Calibri"/>
        <family val="2"/>
      </rPr>
      <t>4. etapa / 4th Stage</t>
    </r>
    <r>
      <rPr>
        <sz val="9"/>
        <rFont val="Calibri"/>
        <family val="2"/>
      </rPr>
      <t xml:space="preserve"> </t>
    </r>
  </si>
  <si>
    <r>
      <rPr>
        <b/>
        <sz val="9"/>
        <rFont val="Calibri"/>
        <family val="2"/>
      </rPr>
      <t>po 1. etapě</t>
    </r>
    <r>
      <rPr>
        <sz val="9"/>
        <rFont val="Calibri"/>
        <family val="2"/>
      </rPr>
      <t xml:space="preserve"> </t>
    </r>
    <r>
      <rPr>
        <b/>
        <sz val="9"/>
        <rFont val="Calibri"/>
        <family val="2"/>
      </rPr>
      <t>/ after 1st Stage</t>
    </r>
    <r>
      <rPr>
        <sz val="9"/>
        <rFont val="Calibri"/>
        <family val="2"/>
      </rPr>
      <t xml:space="preserve">  </t>
    </r>
  </si>
  <si>
    <t>po 2. etapě / after 2nd Stage</t>
  </si>
  <si>
    <t>po 3. etapě / after 3rd Stage</t>
  </si>
  <si>
    <r>
      <rPr>
        <b/>
        <sz val="9"/>
        <rFont val="Calibri"/>
        <family val="2"/>
      </rPr>
      <t>po 4. etapě - celkově / after 4th Stage - overall</t>
    </r>
    <r>
      <rPr>
        <sz val="9"/>
        <rFont val="Calibri"/>
        <family val="2"/>
      </rPr>
      <t xml:space="preserve"> </t>
    </r>
  </si>
  <si>
    <t>I., IV.</t>
  </si>
  <si>
    <t>III.</t>
  </si>
  <si>
    <t>body časovka</t>
  </si>
  <si>
    <t>nižší zlomky sekundy při časovce jednotlivců</t>
  </si>
  <si>
    <t>Modrý puntík (bodovací)</t>
  </si>
  <si>
    <t>Červený puntík (vrchařská)</t>
  </si>
  <si>
    <t>Bílý dres (nejlepší junior 1997)</t>
  </si>
  <si>
    <t>Nejlepší kadet (bez dresu)</t>
  </si>
  <si>
    <t>NOOFRIDERS1</t>
  </si>
  <si>
    <t>NOOFRIDERS2</t>
  </si>
  <si>
    <t>NOOFRIDERS3</t>
  </si>
  <si>
    <t>NOOFRIDERS4</t>
  </si>
  <si>
    <t>počet závodíků / num. of riders:</t>
  </si>
  <si>
    <t>GER19960410</t>
  </si>
  <si>
    <t>BECKER Alexander</t>
  </si>
  <si>
    <t>TEAM BRANDENBURG - RSC COTTBUS</t>
  </si>
  <si>
    <t>042439-11</t>
  </si>
  <si>
    <t>JUNIOR</t>
  </si>
  <si>
    <t>COT</t>
  </si>
  <si>
    <t>GER19970122</t>
  </si>
  <si>
    <t>BERAN Andy</t>
  </si>
  <si>
    <t>604254-11</t>
  </si>
  <si>
    <t>JUNIOR*</t>
  </si>
  <si>
    <t>GER19961002</t>
  </si>
  <si>
    <t>ROHDE Louis</t>
  </si>
  <si>
    <t>062094-11</t>
  </si>
  <si>
    <t>GER19960823</t>
  </si>
  <si>
    <t>SCHLOTT Julius</t>
  </si>
  <si>
    <t>044086-11</t>
  </si>
  <si>
    <t>GER19961029</t>
  </si>
  <si>
    <t>KOCH Chrisitan</t>
  </si>
  <si>
    <t>043833-11</t>
  </si>
  <si>
    <t>GER19960909</t>
  </si>
  <si>
    <t>KÄMNA Lennard</t>
  </si>
  <si>
    <t>050980-11</t>
  </si>
  <si>
    <t>GER19971022</t>
  </si>
  <si>
    <t>KANTER Max</t>
  </si>
  <si>
    <t>044005-11</t>
  </si>
  <si>
    <t>CZE19970324</t>
  </si>
  <si>
    <t xml:space="preserve">DUBOVSKÝ Jakub </t>
  </si>
  <si>
    <t xml:space="preserve">TJ FAVORIT BRNO </t>
  </si>
  <si>
    <t>CZE19970414</t>
  </si>
  <si>
    <t xml:space="preserve">DVOŘÁK Jakub </t>
  </si>
  <si>
    <t>CZE19960424</t>
  </si>
  <si>
    <t xml:space="preserve">GRUBER Pavel </t>
  </si>
  <si>
    <t>CZE19970127</t>
  </si>
  <si>
    <t xml:space="preserve">KOTOUČEK Matěj </t>
  </si>
  <si>
    <t>CZE19970813</t>
  </si>
  <si>
    <t xml:space="preserve">LAFUNTÁL Robert </t>
  </si>
  <si>
    <t>CZE19960516</t>
  </si>
  <si>
    <t xml:space="preserve">SCHMIDT Vít </t>
  </si>
  <si>
    <t>SVK19961022</t>
  </si>
  <si>
    <t xml:space="preserve">STRMISKA Andrej </t>
  </si>
  <si>
    <t>CZE19961029</t>
  </si>
  <si>
    <t xml:space="preserve">STŘEDA Kryštof </t>
  </si>
  <si>
    <t>CZE19980726</t>
  </si>
  <si>
    <t xml:space="preserve">POKORNÝ Petr </t>
  </si>
  <si>
    <t xml:space="preserve">ACK STARÁ VES NAD ONDŘEJNICÍ </t>
  </si>
  <si>
    <t>CADET</t>
  </si>
  <si>
    <t>GLI</t>
  </si>
  <si>
    <t>POL19961008</t>
  </si>
  <si>
    <t>ZLOTOWICZ Patryk</t>
  </si>
  <si>
    <t>KLUCZBORK</t>
  </si>
  <si>
    <t>CZE19980914</t>
  </si>
  <si>
    <t>TRACHTULEC Petr</t>
  </si>
  <si>
    <t>CK FESO PETŘVALD</t>
  </si>
  <si>
    <t>POL19960621</t>
  </si>
  <si>
    <t>TROSZOK Robert</t>
  </si>
  <si>
    <t>GRUPA KOLARSKA GLIWICE BA</t>
  </si>
  <si>
    <t>POL19981009</t>
  </si>
  <si>
    <t>FABIAN Marcel</t>
  </si>
  <si>
    <t>POL19970322</t>
  </si>
  <si>
    <t>FOLTYN Maciej</t>
  </si>
  <si>
    <t>POL19970825</t>
  </si>
  <si>
    <t>GRZEGORZYCA Dominik</t>
  </si>
  <si>
    <t>CZE19970902</t>
  </si>
  <si>
    <t xml:space="preserve">VÝVODA Jan </t>
  </si>
  <si>
    <t xml:space="preserve">TJ SIGMA HRANICE </t>
  </si>
  <si>
    <t>CZE19960727</t>
  </si>
  <si>
    <t xml:space="preserve">PREJDA Václav </t>
  </si>
  <si>
    <t xml:space="preserve">SK JIŘÍ TEAM OSTRAVA </t>
  </si>
  <si>
    <t>POL19960305</t>
  </si>
  <si>
    <t>PRZEWIĘDA Paweł</t>
  </si>
  <si>
    <t xml:space="preserve">DSR AUTHOR GÓRNIK WAŁBRZYCH </t>
  </si>
  <si>
    <t>GOR</t>
  </si>
  <si>
    <t>POL19970228</t>
  </si>
  <si>
    <t>SKIBIŃSKI Krzysztof</t>
  </si>
  <si>
    <t>POL19960116</t>
  </si>
  <si>
    <t>GORZAWSKI Kamil</t>
  </si>
  <si>
    <t>POL19960504</t>
  </si>
  <si>
    <t>POLKOWSKI Bartłomiej</t>
  </si>
  <si>
    <t>POL19970608</t>
  </si>
  <si>
    <t>BISKUP Bartosz</t>
  </si>
  <si>
    <t>POL19980719</t>
  </si>
  <si>
    <t>NOWAK Michał</t>
  </si>
  <si>
    <t>CZE19960310</t>
  </si>
  <si>
    <t xml:space="preserve">ŠULC Jakub </t>
  </si>
  <si>
    <t xml:space="preserve">KOLA-BBM.CZ </t>
  </si>
  <si>
    <t>KOO</t>
  </si>
  <si>
    <t>CZE19961125</t>
  </si>
  <si>
    <t xml:space="preserve">ANDRŠ Jakub </t>
  </si>
  <si>
    <t>KC KOOPERATIVA SG JABLONEC N.N</t>
  </si>
  <si>
    <t>CZE19990209</t>
  </si>
  <si>
    <t xml:space="preserve">HONZÁK David </t>
  </si>
  <si>
    <t>CADET*</t>
  </si>
  <si>
    <t>CZE19960213</t>
  </si>
  <si>
    <t xml:space="preserve">JUREČKA Jiří </t>
  </si>
  <si>
    <t>CZE19960630</t>
  </si>
  <si>
    <t xml:space="preserve">LEHKÝ Roman </t>
  </si>
  <si>
    <t>CZE19980811</t>
  </si>
  <si>
    <t xml:space="preserve">NOVOTNÝ Jakub </t>
  </si>
  <si>
    <t>CZE19960509</t>
  </si>
  <si>
    <t xml:space="preserve">PRENĚK Ondřej </t>
  </si>
  <si>
    <t>CZE19981009</t>
  </si>
  <si>
    <t xml:space="preserve">SIRŮČEK Václav </t>
  </si>
  <si>
    <t>CZE19960703</t>
  </si>
  <si>
    <t xml:space="preserve">ŠÍREK Adrian </t>
  </si>
  <si>
    <t>CZE19960203</t>
  </si>
  <si>
    <t xml:space="preserve">VRÁNA Dominik </t>
  </si>
  <si>
    <t>CZE19970829</t>
  </si>
  <si>
    <t xml:space="preserve">BAŘTIPÁN Josef </t>
  </si>
  <si>
    <t xml:space="preserve">TJ STADION LOUNY </t>
  </si>
  <si>
    <t>LOU</t>
  </si>
  <si>
    <t>CZE19991218</t>
  </si>
  <si>
    <t xml:space="preserve">HOLUBOVSKÝ Ondřej </t>
  </si>
  <si>
    <t>CZE19970319</t>
  </si>
  <si>
    <t xml:space="preserve">NEUMAN Daniel </t>
  </si>
  <si>
    <t>CZE19960702</t>
  </si>
  <si>
    <t>DULAJ Jan</t>
  </si>
  <si>
    <t>SKP DUHA FORT LANŠKROUN</t>
  </si>
  <si>
    <t>CZE19960511</t>
  </si>
  <si>
    <t xml:space="preserve">RAJCHART Jan </t>
  </si>
  <si>
    <t xml:space="preserve">NUTREND SPECIALIZED RACING </t>
  </si>
  <si>
    <t>CZE19970109</t>
  </si>
  <si>
    <t xml:space="preserve">SVATEK Miroslav </t>
  </si>
  <si>
    <t xml:space="preserve">PROFI SPORT CHEB </t>
  </si>
  <si>
    <t>CZE19970110</t>
  </si>
  <si>
    <t xml:space="preserve">KŘIKAVA Jakub </t>
  </si>
  <si>
    <t xml:space="preserve">TJ ZČE CYKLISTIKA PLZEŇ </t>
  </si>
  <si>
    <t>AUT19960516</t>
  </si>
  <si>
    <t>DYCZEK Felix</t>
  </si>
  <si>
    <t xml:space="preserve">LRV STEIERMARK </t>
  </si>
  <si>
    <t>LRV</t>
  </si>
  <si>
    <t>AUT19960709</t>
  </si>
  <si>
    <t>KOPFAUF Markus</t>
  </si>
  <si>
    <t>AUT19961121</t>
  </si>
  <si>
    <t>KROGER Klemens</t>
  </si>
  <si>
    <t>AUT19961024</t>
  </si>
  <si>
    <t>STATTMANN Lukas</t>
  </si>
  <si>
    <t>AUT19960302</t>
  </si>
  <si>
    <t>TAFERNER Stefan</t>
  </si>
  <si>
    <t>AUT19970406</t>
  </si>
  <si>
    <t>WINTER Stefan</t>
  </si>
  <si>
    <t>AUT19970913</t>
  </si>
  <si>
    <t>DALLINGER Christian</t>
  </si>
  <si>
    <t>CZE19960716</t>
  </si>
  <si>
    <t xml:space="preserve">HYNEK Matouš </t>
  </si>
  <si>
    <t xml:space="preserve">MAPEI CYKLO KAŇKOVSKÝ </t>
  </si>
  <si>
    <t>MAP</t>
  </si>
  <si>
    <t>CZE19971022</t>
  </si>
  <si>
    <t xml:space="preserve">KLEVETA Jakub </t>
  </si>
  <si>
    <t>CZE19960606</t>
  </si>
  <si>
    <t xml:space="preserve">KOVÁŘ Jan </t>
  </si>
  <si>
    <t>CZE19961220</t>
  </si>
  <si>
    <t xml:space="preserve">LOVEČEK Adam </t>
  </si>
  <si>
    <t>CZE19961105</t>
  </si>
  <si>
    <t xml:space="preserve">MUŽ Jan </t>
  </si>
  <si>
    <t>CZE19980130</t>
  </si>
  <si>
    <t xml:space="preserve">OTRUBA Jakub </t>
  </si>
  <si>
    <t>CZE19960618</t>
  </si>
  <si>
    <t xml:space="preserve">PETRUŠ Jiří </t>
  </si>
  <si>
    <t>CZE19960522</t>
  </si>
  <si>
    <t xml:space="preserve">PUDL Tomáš </t>
  </si>
  <si>
    <t>CZE19981228</t>
  </si>
  <si>
    <t xml:space="preserve">WAGNER Jakub </t>
  </si>
  <si>
    <t>CZE19970926</t>
  </si>
  <si>
    <t xml:space="preserve">BRÁZDA Michal </t>
  </si>
  <si>
    <t>CZE19960423</t>
  </si>
  <si>
    <t xml:space="preserve">MORÁVEK Zdeněk </t>
  </si>
  <si>
    <t>ALLTRAINING.CZ</t>
  </si>
  <si>
    <t>REM</t>
  </si>
  <si>
    <t>CZE19970916</t>
  </si>
  <si>
    <t xml:space="preserve">KUNT Lukáš </t>
  </si>
  <si>
    <t xml:space="preserve">REMERX - MERIDA TEAM KOLÍN </t>
  </si>
  <si>
    <t>CZE19970913</t>
  </si>
  <si>
    <t xml:space="preserve">VOJÍŘ Jaroslav </t>
  </si>
  <si>
    <t>CZE19960513</t>
  </si>
  <si>
    <t xml:space="preserve">SCHUBERT Štěpán </t>
  </si>
  <si>
    <t xml:space="preserve">REMERX MERIDA TEAM JUNIOR </t>
  </si>
  <si>
    <t>CZE19970320</t>
  </si>
  <si>
    <t xml:space="preserve">KUTIŠ Martin </t>
  </si>
  <si>
    <t>CZE19980303</t>
  </si>
  <si>
    <t xml:space="preserve">KOUDELA Dominik </t>
  </si>
  <si>
    <t xml:space="preserve">TJ KOVO PRAHA </t>
  </si>
  <si>
    <t>KOV</t>
  </si>
  <si>
    <t>CZE19960127</t>
  </si>
  <si>
    <t xml:space="preserve">ŠIPOŠ Marek </t>
  </si>
  <si>
    <t>CZE19960724</t>
  </si>
  <si>
    <t xml:space="preserve">BECHYNĚ Matěj </t>
  </si>
  <si>
    <t xml:space="preserve">VZW TIELTSE RENNERSCLUB - JG </t>
  </si>
  <si>
    <t>BEL19970116</t>
  </si>
  <si>
    <t>PENNINCK Jens</t>
  </si>
  <si>
    <t>VZW TIELTSE RENNERSCLUB - JIELKER GELDHOF</t>
  </si>
  <si>
    <t>CZE19970804</t>
  </si>
  <si>
    <t xml:space="preserve">SPUDIL Martin </t>
  </si>
  <si>
    <t xml:space="preserve">SP KOLO LOAP SPECIALIZED </t>
  </si>
  <si>
    <t>AUT19961107</t>
  </si>
  <si>
    <t>FÜHRER Alexander</t>
  </si>
  <si>
    <t>RLM WIEN</t>
  </si>
  <si>
    <t>RCA</t>
  </si>
  <si>
    <t>AUT19961021</t>
  </si>
  <si>
    <t>KNAPP Daniel</t>
  </si>
  <si>
    <t>UNION RAIFFEISEN RADTEAM TIROL</t>
  </si>
  <si>
    <t>CZE19960924</t>
  </si>
  <si>
    <t>CAMRDA Pavel</t>
  </si>
  <si>
    <t>RC ARBÖ WELS GOURMETFEIN</t>
  </si>
  <si>
    <t>AUT19960910</t>
  </si>
  <si>
    <t>HUBER Marcel</t>
  </si>
  <si>
    <t>AUT19970502</t>
  </si>
  <si>
    <t>RECKENDORFER Lukas</t>
  </si>
  <si>
    <t>AUT19970822</t>
  </si>
  <si>
    <t>STEINDLER Julian</t>
  </si>
  <si>
    <t>AUT19960713</t>
  </si>
  <si>
    <t>PÖPPL Tobias</t>
  </si>
  <si>
    <t>RC WALDING</t>
  </si>
  <si>
    <t xml:space="preserve">MODLITBA Vojtěch </t>
  </si>
  <si>
    <t xml:space="preserve">H.M. SPORT ČESKÝ KRUMLOV </t>
  </si>
  <si>
    <t>GER19960322</t>
  </si>
  <si>
    <t>DICKEL Jorge</t>
  </si>
  <si>
    <t>RG BERLIN</t>
  </si>
  <si>
    <t>RGB</t>
  </si>
  <si>
    <t>GER19980505</t>
  </si>
  <si>
    <t>HAUPT Tarik</t>
  </si>
  <si>
    <t>GER19981211</t>
  </si>
  <si>
    <t>POUL Rudolph</t>
  </si>
  <si>
    <t>GER19980223</t>
  </si>
  <si>
    <t>PLAMBECK Philipp</t>
  </si>
  <si>
    <t>RUS19970210</t>
  </si>
  <si>
    <t>GRISHIN Maksim</t>
  </si>
  <si>
    <t>RUSSIAN CYCLING FEDERATION</t>
  </si>
  <si>
    <t>RUS19971119</t>
  </si>
  <si>
    <t>NECHAEV Vladislav</t>
  </si>
  <si>
    <t>RUS19970527</t>
  </si>
  <si>
    <t>PLAKUSHKIN Sergey</t>
  </si>
  <si>
    <t>RUS19970224</t>
  </si>
  <si>
    <t>RIKUNOV Petr</t>
  </si>
  <si>
    <t>RUS19960517</t>
  </si>
  <si>
    <t xml:space="preserve">MARTYSHEV Aleksandr </t>
  </si>
  <si>
    <t>RUS19960101</t>
  </si>
  <si>
    <t xml:space="preserve">BEZDENEZHNYKH Vadim </t>
  </si>
  <si>
    <t>GER19961026</t>
  </si>
  <si>
    <t>FRANZ Paul</t>
  </si>
  <si>
    <t>JUNIOREN SCHWALBE TEAM SACHSEN</t>
  </si>
  <si>
    <t>SAC 134886</t>
  </si>
  <si>
    <t>SCW</t>
  </si>
  <si>
    <t>GER19960405</t>
  </si>
  <si>
    <t>WITTE Reinhard</t>
  </si>
  <si>
    <t>SAC 141671</t>
  </si>
  <si>
    <t>GER19970125</t>
  </si>
  <si>
    <t>FRANZ Toni</t>
  </si>
  <si>
    <t xml:space="preserve">SAC 134961 </t>
  </si>
  <si>
    <t>GER19970806</t>
  </si>
  <si>
    <t>BINAY Noah</t>
  </si>
  <si>
    <t>SAC 142218</t>
  </si>
  <si>
    <t>GER19980114</t>
  </si>
  <si>
    <t>BONNES Julius</t>
  </si>
  <si>
    <t>SAC 142150</t>
  </si>
  <si>
    <t>GER19981217</t>
  </si>
  <si>
    <t>ZÖTTLER Jacob</t>
  </si>
  <si>
    <t>SAC 135443</t>
  </si>
  <si>
    <t>GER19980912</t>
  </si>
  <si>
    <t>CLAUSS Marc</t>
  </si>
  <si>
    <t>SAC 135276</t>
  </si>
  <si>
    <t>GER19980906</t>
  </si>
  <si>
    <t>ZSCHOCKE Maximilian</t>
  </si>
  <si>
    <t>SAC 135079</t>
  </si>
  <si>
    <t>CZE19981231</t>
  </si>
  <si>
    <t xml:space="preserve">BAJER Vilém </t>
  </si>
  <si>
    <t xml:space="preserve">SKC TUFO PROSTĚJOV </t>
  </si>
  <si>
    <t>CZE19971201</t>
  </si>
  <si>
    <t xml:space="preserve">CHYTIL Daniel </t>
  </si>
  <si>
    <t>CZE19971015</t>
  </si>
  <si>
    <t xml:space="preserve">STRUPEK Matyáš </t>
  </si>
  <si>
    <t>CZE19970613</t>
  </si>
  <si>
    <t xml:space="preserve">ŠÁNA Jiří </t>
  </si>
  <si>
    <t>CZE19970118</t>
  </si>
  <si>
    <t>MAYER Daniel</t>
  </si>
  <si>
    <t>KC HLINSKO</t>
  </si>
  <si>
    <t>CZE19960501</t>
  </si>
  <si>
    <t>TOMAN Vojtěch</t>
  </si>
  <si>
    <t>STEVENS ZNOJMO</t>
  </si>
  <si>
    <t>CZE19970417</t>
  </si>
  <si>
    <t>KUBEŠ Martin</t>
  </si>
  <si>
    <t>CK DACOM PHARMA KYJOV</t>
  </si>
  <si>
    <t>CZE19960707</t>
  </si>
  <si>
    <t>SAXA Lukáš</t>
  </si>
  <si>
    <t>CZE19970227</t>
  </si>
  <si>
    <t>PAVKA Filip</t>
  </si>
  <si>
    <t>SVK19970730</t>
  </si>
  <si>
    <t>MEŇUŠ Tomáš</t>
  </si>
  <si>
    <t>CYCLING ACADEMY BRATISLAVA</t>
  </si>
  <si>
    <t>SLA</t>
  </si>
  <si>
    <t>SVK19960505</t>
  </si>
  <si>
    <t>GANC Marek</t>
  </si>
  <si>
    <t>SLÁVIA ŠG TRENČÍN</t>
  </si>
  <si>
    <t>SVK19970207</t>
  </si>
  <si>
    <t>GAVENDA Miroslav</t>
  </si>
  <si>
    <t>SVK19980324</t>
  </si>
  <si>
    <t>KOVÁČ Milan</t>
  </si>
  <si>
    <t>SVK19981117</t>
  </si>
  <si>
    <t>ZEMAN Alex</t>
  </si>
  <si>
    <t>SVK19970301</t>
  </si>
  <si>
    <t>KNIHA Ladislav</t>
  </si>
  <si>
    <t xml:space="preserve">SLOVAK CYCLING FEDERATION </t>
  </si>
  <si>
    <t>SVK19971030</t>
  </si>
  <si>
    <t>ZIMANY Kristian</t>
  </si>
  <si>
    <t>SVK19970117</t>
  </si>
  <si>
    <t>PORUBAN Dominik</t>
  </si>
  <si>
    <t>JELŽA Nicolas</t>
  </si>
  <si>
    <t>SVK19960415</t>
  </si>
  <si>
    <t>ZVERKO David</t>
  </si>
  <si>
    <t>SVK19960130</t>
  </si>
  <si>
    <t>BELLAN Juraj</t>
  </si>
  <si>
    <t>GER19970725</t>
  </si>
  <si>
    <t>MAGDEBURG Tobias</t>
  </si>
  <si>
    <t>RSV SONNEBERG</t>
  </si>
  <si>
    <t>THÜ173735</t>
  </si>
  <si>
    <t>TUR</t>
  </si>
  <si>
    <t>GER19960829</t>
  </si>
  <si>
    <t>SCHUCHMANN Franz-Leon</t>
  </si>
  <si>
    <t>THÜ173330</t>
  </si>
  <si>
    <t>GER19970102</t>
  </si>
  <si>
    <t>ZEISE Paul</t>
  </si>
  <si>
    <t>RSC TURBINE ERFURT</t>
  </si>
  <si>
    <t>THÜ173430</t>
  </si>
  <si>
    <t>GER19960212</t>
  </si>
  <si>
    <t>SCHUBERT Erik</t>
  </si>
  <si>
    <t>RV ELXLEBEN</t>
  </si>
  <si>
    <t>THÜ170276</t>
  </si>
  <si>
    <t>GER19960418</t>
  </si>
  <si>
    <t>JÄGELER Robert</t>
  </si>
  <si>
    <t>THÜ172211</t>
  </si>
  <si>
    <t>GER19970811</t>
  </si>
  <si>
    <t>LINTZEL Philip</t>
  </si>
  <si>
    <t>THÜ173079</t>
  </si>
  <si>
    <t>GER19970419</t>
  </si>
  <si>
    <t>BURCHARDT Karl</t>
  </si>
  <si>
    <t>THÜ173418</t>
  </si>
  <si>
    <t>GER19980416</t>
  </si>
  <si>
    <t>KÄßMANN Fabian</t>
  </si>
  <si>
    <t>1.RSV 1886 GREIZ</t>
  </si>
  <si>
    <t>THÜ173410</t>
  </si>
  <si>
    <t>GER19980730</t>
  </si>
  <si>
    <t>PLUNTKE Moritz</t>
  </si>
  <si>
    <t>THÜ173593</t>
  </si>
  <si>
    <t>GER19970316</t>
  </si>
  <si>
    <t>WELTZ Niclas</t>
  </si>
  <si>
    <t>THÜ173103</t>
  </si>
  <si>
    <t>počet závodíků / num. of riders: 130</t>
  </si>
  <si>
    <t>BER 032308</t>
  </si>
  <si>
    <t>03.15928.12</t>
  </si>
  <si>
    <t>BER 032411</t>
  </si>
  <si>
    <t>HAM062726</t>
  </si>
  <si>
    <t>SLA012</t>
  </si>
  <si>
    <t>SLA231</t>
  </si>
  <si>
    <t>SLA008</t>
  </si>
  <si>
    <t>SLA219</t>
  </si>
  <si>
    <t>OPO-016</t>
  </si>
  <si>
    <t>DLS163</t>
  </si>
  <si>
    <t>DLS272</t>
  </si>
  <si>
    <t>DLS161</t>
  </si>
  <si>
    <t>DLS177</t>
  </si>
  <si>
    <t>DLS162</t>
  </si>
  <si>
    <t>DLS164</t>
  </si>
  <si>
    <t>B0277</t>
  </si>
  <si>
    <t>B0270</t>
  </si>
  <si>
    <t>B0275</t>
  </si>
  <si>
    <t>B0271</t>
  </si>
  <si>
    <t>B0273</t>
  </si>
  <si>
    <t>B0280</t>
  </si>
  <si>
    <t>Lískový kopec 23 km</t>
  </si>
  <si>
    <t>Lískový kopec 41 km</t>
  </si>
  <si>
    <t>Lískový kopec 63 km</t>
  </si>
  <si>
    <t>Lanškroun 33</t>
  </si>
  <si>
    <t>Lanškroun 55</t>
  </si>
  <si>
    <t xml:space="preserve">GRUPA KOLARSKA GLIWICE BA, ACK STARÁ VES NAD ONDŘEJNICÍ , KLUCZBORK, CK FESO PETŘVALD, TJ SIGMA HRANICE , SK JIŘÍ TEAM OSTRAVA </t>
  </si>
  <si>
    <t>KC KOOPERATIVA SG JABLONEC N.N, KOLA-BBM.CZ</t>
  </si>
  <si>
    <t xml:space="preserve">TJ KOVO PRAHA, VZW TIELTSE RENNERSCLUB - JG, SP KOLO LOAP SPECIALIZED </t>
  </si>
  <si>
    <t xml:space="preserve">TJ STADION LOUNY , SKP DUHA FORT LANŠKROUN, NUTREND SPECIALIZED RACING , PROFI SPORT CHEB , TJ ZČE CYKLISTIKA PLZEŇ </t>
  </si>
  <si>
    <t xml:space="preserve">RC ARBÖ WELS GOURMETFEIN, RLM WIEN, UNION RAIFFEISEN RADTEAM TIROL, RC WALDING, H.M. SPORT ČESKÝ KRUMLOV </t>
  </si>
  <si>
    <t>REMERX - MERIDA TEAM KOLÍN, REMERX MERIDA TEAM JUNIOR, ALLTRAINING.CZ</t>
  </si>
  <si>
    <t>SKC TUFO PROSTĚJOV, STEVENS ZNOJMO, KC HLINSKO, CK DACOM PHARMA KYJOV</t>
  </si>
  <si>
    <t>SLÁVIA ŠG TRENČÍN, CYCLING ACADEMY BRATISLAVA</t>
  </si>
  <si>
    <t>RSC TURBINE ERFURT, RSV SONNEBERG, RV ELXLEBEN, 1.RSV 1886 GREIZ</t>
  </si>
  <si>
    <t>BODOVACITST1</t>
  </si>
  <si>
    <t>Lískový kopec 23</t>
  </si>
  <si>
    <t>Lískový kopec 41</t>
  </si>
  <si>
    <t>Lískový kopec 63</t>
  </si>
  <si>
    <t>ACTIVERIDERS1</t>
  </si>
  <si>
    <t>OVL</t>
  </si>
  <si>
    <r>
      <rPr>
        <b/>
        <sz val="10"/>
        <rFont val="Calibri"/>
        <family val="2"/>
      </rPr>
      <t>modré puntíky / blue dot</t>
    </r>
    <r>
      <rPr>
        <sz val="10"/>
        <rFont val="Calibri"/>
        <family val="2"/>
      </rPr>
      <t xml:space="preserve"> </t>
    </r>
    <r>
      <rPr>
        <sz val="9"/>
        <rFont val="Calibri"/>
        <family val="2"/>
      </rPr>
      <t>(individual point classification)</t>
    </r>
    <r>
      <rPr>
        <sz val="10"/>
        <rFont val="Calibri"/>
        <family val="2"/>
      </rPr>
      <t xml:space="preserve">    </t>
    </r>
  </si>
  <si>
    <r>
      <rPr>
        <b/>
        <sz val="10"/>
        <rFont val="Calibri"/>
        <family val="2"/>
      </rPr>
      <t>bílý / white</t>
    </r>
    <r>
      <rPr>
        <sz val="10"/>
        <rFont val="Calibri"/>
        <family val="2"/>
      </rPr>
      <t xml:space="preserve"> </t>
    </r>
    <r>
      <rPr>
        <sz val="9"/>
        <rFont val="Calibri"/>
        <family val="2"/>
      </rPr>
      <t>(best young junior)</t>
    </r>
    <r>
      <rPr>
        <sz val="10"/>
        <rFont val="Calibri"/>
        <family val="2"/>
      </rPr>
      <t xml:space="preserve">    </t>
    </r>
  </si>
  <si>
    <t xml:space="preserve">nejlepší kadet / the best cadet </t>
  </si>
  <si>
    <r>
      <t xml:space="preserve">Bod 5.23.1 Chvilková jízda v závěsu za vozidlem - napomenutí pro týmy:
</t>
    </r>
    <r>
      <rPr>
        <sz val="10"/>
        <rFont val="Calibri"/>
        <family val="2"/>
        <charset val="238"/>
      </rPr>
      <t xml:space="preserve">- KC KOOPERATIVA SG. JABLONEC n. N.
- REMERX MERIDA TEAM KOLÍN
- TEAM THURINGEN
- LRV STEIERMARK
</t>
    </r>
    <r>
      <rPr>
        <b/>
        <sz val="10"/>
        <rFont val="Calibri"/>
        <family val="2"/>
        <charset val="238"/>
      </rPr>
      <t xml:space="preserve">
Pádem postiženi (čas hlavního balíku):</t>
    </r>
    <r>
      <rPr>
        <sz val="10"/>
        <rFont val="Calibri"/>
        <family val="2"/>
        <charset val="238"/>
      </rPr>
      <t xml:space="preserve">
- 59, 11, 23
</t>
    </r>
    <r>
      <rPr>
        <b/>
        <sz val="10"/>
        <rFont val="Calibri"/>
        <family val="2"/>
        <charset val="238"/>
      </rPr>
      <t>Defekt v ochranné zóně (čas hlavního balíku):</t>
    </r>
    <r>
      <rPr>
        <sz val="10"/>
        <rFont val="Calibri"/>
        <family val="2"/>
        <charset val="238"/>
      </rPr>
      <t xml:space="preserve">
- 131</t>
    </r>
  </si>
  <si>
    <r>
      <t xml:space="preserve">Point 5.23.1 Riding tow vehicle for a short time - warning for teams:
</t>
    </r>
    <r>
      <rPr>
        <sz val="10"/>
        <rFont val="Calibri"/>
        <family val="2"/>
        <charset val="238"/>
      </rPr>
      <t xml:space="preserve">- KC KOOPERATIVA SG. JABLONEC n. N.
- REMERX MERIDA TEAM KOLÍN
- TEAM THURINGEN
- LRV STEIERMARK
</t>
    </r>
    <r>
      <rPr>
        <b/>
        <sz val="10"/>
        <rFont val="Calibri"/>
        <family val="2"/>
        <charset val="238"/>
      </rPr>
      <t>Riders in the fall (time of main bunch):</t>
    </r>
    <r>
      <rPr>
        <sz val="10"/>
        <rFont val="Calibri"/>
        <family val="2"/>
        <charset val="238"/>
      </rPr>
      <t xml:space="preserve">
- 59, 11, 23
</t>
    </r>
    <r>
      <rPr>
        <b/>
        <sz val="10"/>
        <rFont val="Calibri"/>
        <family val="2"/>
        <charset val="238"/>
      </rPr>
      <t>Defect in protective zone (time of main bunch):</t>
    </r>
    <r>
      <rPr>
        <sz val="10"/>
        <rFont val="Calibri"/>
        <family val="2"/>
        <charset val="238"/>
      </rPr>
      <t xml:space="preserve">
- 131</t>
    </r>
  </si>
  <si>
    <t>ČAS STARTU</t>
  </si>
  <si>
    <t>Start Time</t>
  </si>
  <si>
    <t>Startovní listina / Start List</t>
  </si>
  <si>
    <t>počet závodíků / num. of riders: 118</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</si>
</sst>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h]:mm:ss;@"/>
    <numFmt numFmtId="170" formatCode="[h]:mm"/>
  </numFmts>
  <fonts count="86" x14ac:knownFonts="1">
    <font>
      <sz val="10"/>
      <name val="Arial"/>
    </font>
    <font>
      <sz val="10"/>
      <name val="Arial"/>
      <family val="2"/>
      <charset val="238"/>
    </font>
    <font>
      <sz val="10"/>
      <name val="Arial CE"/>
    </font>
    <font>
      <sz val="9"/>
      <name val="Calibri"/>
      <family val="2"/>
    </font>
    <font>
      <b/>
      <sz val="9"/>
      <name val="Calibri"/>
      <family val="2"/>
    </font>
    <font>
      <b/>
      <sz val="9"/>
      <name val="Calibri"/>
      <family val="2"/>
    </font>
    <font>
      <sz val="9"/>
      <name val="Calibri"/>
      <family val="2"/>
    </font>
    <font>
      <sz val="10"/>
      <name val="Calibri"/>
      <family val="2"/>
    </font>
    <font>
      <b/>
      <sz val="10"/>
      <name val="Calibri"/>
      <family val="2"/>
    </font>
    <font>
      <sz val="22"/>
      <name val="Arial"/>
      <family val="2"/>
    </font>
    <font>
      <sz val="14"/>
      <name val="Arial"/>
      <family val="2"/>
    </font>
    <font>
      <sz val="18"/>
      <name val="Arial"/>
      <family val="2"/>
    </font>
    <font>
      <sz val="8"/>
      <name val="Arial"/>
      <family val="2"/>
      <charset val="238"/>
    </font>
    <font>
      <sz val="11"/>
      <name val="Calibri"/>
      <family val="2"/>
      <charset val="238"/>
    </font>
    <font>
      <b/>
      <sz val="10"/>
      <name val="Arial"/>
      <family val="2"/>
      <charset val="238"/>
    </font>
    <font>
      <b/>
      <sz val="20"/>
      <color indexed="8"/>
      <name val="Calibri"/>
      <family val="2"/>
    </font>
    <font>
      <b/>
      <i/>
      <sz val="14"/>
      <name val="Calibri"/>
      <family val="2"/>
    </font>
    <font>
      <sz val="10"/>
      <color indexed="8"/>
      <name val="Calibri"/>
      <family val="2"/>
    </font>
    <font>
      <sz val="9"/>
      <color indexed="8"/>
      <name val="Calibri"/>
      <family val="2"/>
    </font>
    <font>
      <b/>
      <sz val="8"/>
      <color indexed="8"/>
      <name val="Calibri"/>
      <family val="2"/>
    </font>
    <font>
      <sz val="8"/>
      <color indexed="8"/>
      <name val="Calibri"/>
      <family val="2"/>
    </font>
    <font>
      <b/>
      <sz val="7"/>
      <color indexed="8"/>
      <name val="Calibri"/>
      <family val="2"/>
      <charset val="238"/>
    </font>
    <font>
      <b/>
      <sz val="11"/>
      <color indexed="8"/>
      <name val="Calibri"/>
      <family val="2"/>
    </font>
    <font>
      <b/>
      <sz val="10"/>
      <color indexed="8"/>
      <name val="Calibri"/>
      <family val="2"/>
    </font>
    <font>
      <b/>
      <sz val="9"/>
      <color indexed="8"/>
      <name val="Calibri"/>
      <family val="2"/>
    </font>
    <font>
      <sz val="10"/>
      <name val="Calibri"/>
      <family val="2"/>
      <scheme val="minor"/>
    </font>
    <font>
      <sz val="10"/>
      <color indexed="8"/>
      <name val="Calibri"/>
      <family val="2"/>
      <scheme val="minor"/>
    </font>
    <font>
      <sz val="9"/>
      <name val="Calibri"/>
      <family val="2"/>
      <scheme val="minor"/>
    </font>
    <font>
      <b/>
      <sz val="10"/>
      <name val="Calibri"/>
      <family val="2"/>
      <scheme val="minor"/>
    </font>
    <font>
      <sz val="9"/>
      <color indexed="8"/>
      <name val="Calibri"/>
      <family val="2"/>
      <scheme val="minor"/>
    </font>
    <font>
      <b/>
      <sz val="10"/>
      <color theme="0"/>
      <name val="Calibri"/>
      <family val="2"/>
      <scheme val="minor"/>
    </font>
    <font>
      <b/>
      <sz val="11"/>
      <color theme="0"/>
      <name val="Calibri"/>
      <family val="2"/>
      <scheme val="minor"/>
    </font>
    <font>
      <b/>
      <sz val="8"/>
      <color indexed="8"/>
      <name val="Calibri"/>
      <family val="2"/>
      <scheme val="minor"/>
    </font>
    <font>
      <sz val="8"/>
      <color indexed="8"/>
      <name val="Calibri"/>
      <family val="2"/>
      <scheme val="minor"/>
    </font>
    <font>
      <b/>
      <sz val="10"/>
      <color indexed="8"/>
      <name val="Calibri"/>
      <family val="2"/>
      <scheme val="minor"/>
    </font>
    <font>
      <sz val="10"/>
      <color theme="0"/>
      <name val="Calibri"/>
      <family val="2"/>
      <scheme val="minor"/>
    </font>
    <font>
      <b/>
      <sz val="9"/>
      <name val="Calibri"/>
      <family val="2"/>
      <scheme val="minor"/>
    </font>
    <font>
      <b/>
      <i/>
      <sz val="14"/>
      <name val="Calibri"/>
      <family val="2"/>
      <scheme val="minor"/>
    </font>
    <font>
      <b/>
      <sz val="9"/>
      <color theme="0"/>
      <name val="Calibri"/>
      <family val="2"/>
      <scheme val="minor"/>
    </font>
    <font>
      <sz val="14"/>
      <name val="Calibri"/>
      <family val="2"/>
      <scheme val="minor"/>
    </font>
    <font>
      <sz val="14"/>
      <color indexed="8"/>
      <name val="Calibri"/>
      <family val="2"/>
      <scheme val="minor"/>
    </font>
    <font>
      <b/>
      <sz val="11"/>
      <color indexed="8"/>
      <name val="Calibri"/>
      <family val="2"/>
      <scheme val="minor"/>
    </font>
    <font>
      <b/>
      <sz val="9"/>
      <color indexed="8"/>
      <name val="Calibri"/>
      <family val="2"/>
      <scheme val="minor"/>
    </font>
    <font>
      <b/>
      <sz val="16"/>
      <color theme="1" tint="0.34998626667073579"/>
      <name val="Calibri"/>
      <family val="2"/>
    </font>
    <font>
      <b/>
      <sz val="10"/>
      <color theme="0"/>
      <name val="Calibri"/>
      <family val="2"/>
    </font>
    <font>
      <b/>
      <sz val="10"/>
      <color rgb="FFFF0000"/>
      <name val="Calibri"/>
      <family val="2"/>
      <charset val="238"/>
    </font>
    <font>
      <b/>
      <sz val="10"/>
      <color rgb="FFFF0000"/>
      <name val="Arial"/>
      <family val="2"/>
      <charset val="238"/>
    </font>
    <font>
      <b/>
      <sz val="10"/>
      <color rgb="FFFF0000"/>
      <name val="Calibri"/>
      <family val="2"/>
      <charset val="238"/>
      <scheme val="minor"/>
    </font>
    <font>
      <sz val="10"/>
      <color rgb="FFFF0000"/>
      <name val="Arial"/>
      <family val="2"/>
      <charset val="238"/>
    </font>
    <font>
      <b/>
      <sz val="22"/>
      <color indexed="8"/>
      <name val="Calibri"/>
      <family val="2"/>
      <scheme val="minor"/>
    </font>
    <font>
      <sz val="12"/>
      <color theme="1" tint="0.34998626667073579"/>
      <name val="Calibri"/>
      <family val="2"/>
      <scheme val="minor"/>
    </font>
    <font>
      <b/>
      <sz val="16"/>
      <color theme="1" tint="0.34998626667073579"/>
      <name val="Calibri"/>
      <family val="2"/>
      <scheme val="minor"/>
    </font>
    <font>
      <b/>
      <sz val="18"/>
      <color theme="1" tint="0.34998626667073579"/>
      <name val="Calibri"/>
      <family val="2"/>
      <scheme val="minor"/>
    </font>
    <font>
      <b/>
      <sz val="20"/>
      <color indexed="8"/>
      <name val="Calibri"/>
      <family val="2"/>
      <scheme val="minor"/>
    </font>
    <font>
      <sz val="10"/>
      <color theme="1" tint="0.34998626667073579"/>
      <name val="Calibri"/>
      <family val="2"/>
      <scheme val="minor"/>
    </font>
    <font>
      <sz val="12"/>
      <color theme="1" tint="0.34998626667073579"/>
      <name val="Calibri"/>
      <family val="2"/>
    </font>
    <font>
      <b/>
      <sz val="12"/>
      <name val="Calibri"/>
      <family val="2"/>
      <charset val="238"/>
      <scheme val="minor"/>
    </font>
    <font>
      <sz val="8"/>
      <name val="Calibri"/>
      <family val="2"/>
      <scheme val="minor"/>
    </font>
    <font>
      <sz val="10"/>
      <name val="Calibri"/>
      <family val="2"/>
      <charset val="238"/>
    </font>
    <font>
      <b/>
      <sz val="10"/>
      <name val="Calibri"/>
      <family val="2"/>
      <charset val="238"/>
    </font>
    <font>
      <sz val="10"/>
      <color rgb="FFFF0000"/>
      <name val="Calibri"/>
      <family val="2"/>
      <charset val="238"/>
    </font>
    <font>
      <sz val="10"/>
      <color indexed="8"/>
      <name val="Calibri"/>
      <family val="2"/>
      <charset val="238"/>
    </font>
    <font>
      <sz val="10"/>
      <name val="Arial"/>
      <family val="2"/>
      <charset val="238"/>
    </font>
    <font>
      <sz val="9"/>
      <name val="Arial"/>
      <family val="2"/>
      <charset val="238"/>
    </font>
    <font>
      <b/>
      <sz val="12"/>
      <name val="Calibri"/>
      <family val="2"/>
      <charset val="238"/>
    </font>
    <font>
      <sz val="9"/>
      <color theme="0"/>
      <name val="Arial"/>
      <family val="2"/>
      <charset val="238"/>
    </font>
    <font>
      <sz val="10"/>
      <color theme="0"/>
      <name val="Arial"/>
      <family val="2"/>
      <charset val="238"/>
    </font>
    <font>
      <b/>
      <sz val="14"/>
      <color rgb="FF00B050"/>
      <name val="Arial"/>
      <family val="2"/>
      <charset val="238"/>
    </font>
    <font>
      <b/>
      <sz val="24"/>
      <color rgb="FFFF0000"/>
      <name val="Arial"/>
      <family val="2"/>
      <charset val="238"/>
    </font>
    <font>
      <sz val="1"/>
      <color indexed="8"/>
      <name val="Calibri"/>
      <family val="2"/>
      <scheme val="minor"/>
    </font>
    <font>
      <b/>
      <sz val="10"/>
      <name val="Calibri"/>
      <family val="2"/>
      <charset val="238"/>
      <scheme val="minor"/>
    </font>
    <font>
      <sz val="8"/>
      <name val="Calibri"/>
      <family val="2"/>
    </font>
    <font>
      <sz val="12"/>
      <name val="Calibri"/>
      <family val="2"/>
    </font>
    <font>
      <b/>
      <sz val="12"/>
      <name val="Calibri"/>
      <family val="2"/>
    </font>
    <font>
      <b/>
      <sz val="18"/>
      <name val="Calibri"/>
      <family val="2"/>
      <charset val="238"/>
    </font>
    <font>
      <b/>
      <sz val="8"/>
      <name val="Calibri"/>
      <family val="2"/>
      <charset val="238"/>
    </font>
    <font>
      <sz val="8"/>
      <color indexed="8"/>
      <name val="Calibri"/>
      <family val="2"/>
      <charset val="238"/>
      <scheme val="minor"/>
    </font>
    <font>
      <sz val="12"/>
      <color indexed="8"/>
      <name val="Calibri"/>
      <family val="2"/>
      <scheme val="minor"/>
    </font>
    <font>
      <sz val="7"/>
      <color indexed="8"/>
      <name val="Calibri"/>
      <family val="2"/>
      <charset val="238"/>
      <scheme val="minor"/>
    </font>
    <font>
      <b/>
      <sz val="12"/>
      <name val="Calibri"/>
      <family val="2"/>
      <scheme val="minor"/>
    </font>
    <font>
      <sz val="9"/>
      <name val="Calibri"/>
      <family val="2"/>
      <charset val="238"/>
    </font>
    <font>
      <b/>
      <sz val="9"/>
      <color theme="0"/>
      <name val="Calibri"/>
      <family val="2"/>
    </font>
    <font>
      <sz val="10"/>
      <color rgb="FFFF0000"/>
      <name val="Calibri"/>
      <family val="2"/>
    </font>
    <font>
      <b/>
      <sz val="11"/>
      <name val="Calibri"/>
      <family val="2"/>
      <charset val="238"/>
      <scheme val="minor"/>
    </font>
    <font>
      <b/>
      <sz val="9"/>
      <name val="Calibri"/>
      <family val="2"/>
      <charset val="238"/>
      <scheme val="minor"/>
    </font>
    <font>
      <sz val="7"/>
      <color indexed="8"/>
      <name val="Calibri"/>
      <family val="2"/>
      <scheme val="minor"/>
    </font>
  </fonts>
  <fills count="26">
    <fill>
      <patternFill patternType="none"/>
    </fill>
    <fill>
      <patternFill patternType="gray125"/>
    </fill>
    <fill>
      <patternFill patternType="solid">
        <fgColor indexed="9"/>
        <bgColor indexed="64"/>
      </patternFill>
    </fill>
    <fill>
      <patternFill patternType="solid">
        <fgColor rgb="FFFF0000"/>
        <bgColor indexed="64"/>
      </patternFill>
    </fill>
    <fill>
      <patternFill patternType="solid">
        <fgColor rgb="FFF6F5EE"/>
        <bgColor indexed="64"/>
      </patternFill>
    </fill>
    <fill>
      <patternFill patternType="solid">
        <fgColor theme="0"/>
        <bgColor indexed="64"/>
      </patternFill>
    </fill>
    <fill>
      <patternFill patternType="solid">
        <fgColor theme="2"/>
        <bgColor indexed="64"/>
      </patternFill>
    </fill>
    <fill>
      <patternFill patternType="solid">
        <fgColor rgb="FF92D050"/>
        <bgColor indexed="64"/>
      </patternFill>
    </fill>
    <fill>
      <patternFill patternType="solid">
        <fgColor theme="1" tint="0.14999847407452621"/>
        <bgColor indexed="64"/>
      </patternFill>
    </fill>
    <fill>
      <patternFill patternType="solid">
        <fgColor rgb="FFFFC000"/>
        <bgColor indexed="64"/>
      </patternFill>
    </fill>
    <fill>
      <patternFill patternType="solid">
        <fgColor theme="0" tint="-0.14999847407452621"/>
        <bgColor indexed="64"/>
      </patternFill>
    </fill>
    <fill>
      <patternFill patternType="solid">
        <fgColor theme="6" tint="0.39997558519241921"/>
        <bgColor indexed="64"/>
      </patternFill>
    </fill>
    <fill>
      <patternFill patternType="solid">
        <fgColor theme="2" tint="-0.249977111117893"/>
        <bgColor indexed="64"/>
      </patternFill>
    </fill>
    <fill>
      <patternFill patternType="solid">
        <fgColor rgb="FF66FF33"/>
        <bgColor indexed="64"/>
      </patternFill>
    </fill>
    <fill>
      <patternFill patternType="solid">
        <fgColor theme="7" tint="0.59999389629810485"/>
        <bgColor indexed="64"/>
      </patternFill>
    </fill>
    <fill>
      <patternFill patternType="gray0625">
        <fgColor rgb="FFFF0000"/>
      </patternFill>
    </fill>
    <fill>
      <patternFill patternType="gray0625">
        <fgColor rgb="FFFF0000"/>
        <bgColor theme="0"/>
      </patternFill>
    </fill>
    <fill>
      <patternFill patternType="solid">
        <fgColor theme="0" tint="-4.9989318521683403E-2"/>
        <bgColor indexed="64"/>
      </patternFill>
    </fill>
    <fill>
      <patternFill patternType="solid">
        <fgColor theme="3" tint="0.39997558519241921"/>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8" tint="0.59999389629810485"/>
        <bgColor indexed="64"/>
      </patternFill>
    </fill>
    <fill>
      <patternFill patternType="solid">
        <fgColor theme="3" tint="0.59999389629810485"/>
        <bgColor indexed="64"/>
      </patternFill>
    </fill>
    <fill>
      <patternFill patternType="solid">
        <fgColor theme="4" tint="0.59999389629810485"/>
        <bgColor indexed="64"/>
      </patternFill>
    </fill>
    <fill>
      <patternFill patternType="solid">
        <fgColor rgb="FFFFFF00"/>
        <bgColor indexed="64"/>
      </patternFill>
    </fill>
  </fills>
  <borders count="46">
    <border>
      <left/>
      <right/>
      <top/>
      <bottom/>
      <diagonal/>
    </border>
    <border>
      <left/>
      <right/>
      <top style="hair">
        <color indexed="64"/>
      </top>
      <bottom style="hair">
        <color indexed="64"/>
      </bottom>
      <diagonal/>
    </border>
    <border>
      <left/>
      <right/>
      <top style="thin">
        <color indexed="8"/>
      </top>
      <bottom style="hair">
        <color indexed="64"/>
      </bottom>
      <diagonal/>
    </border>
    <border>
      <left/>
      <right/>
      <top style="thin">
        <color indexed="8"/>
      </top>
      <bottom/>
      <diagonal/>
    </border>
    <border>
      <left/>
      <right/>
      <top/>
      <bottom style="thin">
        <color indexed="8"/>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hair">
        <color indexed="64"/>
      </bottom>
      <diagonal/>
    </border>
    <border>
      <left/>
      <right/>
      <top style="thin">
        <color indexed="8"/>
      </top>
      <bottom style="medium">
        <color indexed="64"/>
      </bottom>
      <diagonal/>
    </border>
    <border>
      <left/>
      <right/>
      <top style="medium">
        <color indexed="8"/>
      </top>
      <bottom/>
      <diagonal/>
    </border>
    <border>
      <left/>
      <right/>
      <top style="medium">
        <color indexed="8"/>
      </top>
      <bottom style="thin">
        <color indexed="8"/>
      </bottom>
      <diagonal/>
    </border>
    <border>
      <left style="hair">
        <color indexed="8"/>
      </left>
      <right style="hair">
        <color indexed="8"/>
      </right>
      <top style="medium">
        <color indexed="8"/>
      </top>
      <bottom/>
      <diagonal/>
    </border>
    <border>
      <left/>
      <right style="hair">
        <color indexed="8"/>
      </right>
      <top style="medium">
        <color indexed="8"/>
      </top>
      <bottom/>
      <diagonal/>
    </border>
    <border>
      <left style="thin">
        <color indexed="8"/>
      </left>
      <right style="hair">
        <color indexed="8"/>
      </right>
      <top style="medium">
        <color indexed="8"/>
      </top>
      <bottom/>
      <diagonal/>
    </border>
    <border>
      <left style="hair">
        <color theme="1" tint="0.499984740745262"/>
      </left>
      <right style="hair">
        <color theme="1" tint="0.499984740745262"/>
      </right>
      <top style="hair">
        <color theme="1" tint="0.499984740745262"/>
      </top>
      <bottom style="hair">
        <color theme="1" tint="0.499984740745262"/>
      </bottom>
      <diagonal/>
    </border>
    <border>
      <left/>
      <right/>
      <top style="hair">
        <color theme="1" tint="0.499984740745262"/>
      </top>
      <bottom style="hair">
        <color theme="1" tint="0.499984740745262"/>
      </bottom>
      <diagonal/>
    </border>
    <border>
      <left style="thin">
        <color theme="1" tint="0.499984740745262"/>
      </left>
      <right/>
      <top style="thin">
        <color theme="1" tint="0.499984740745262"/>
      </top>
      <bottom/>
      <diagonal/>
    </border>
    <border>
      <left/>
      <right/>
      <top style="thin">
        <color theme="1" tint="0.499984740745262"/>
      </top>
      <bottom/>
      <diagonal/>
    </border>
    <border>
      <left/>
      <right style="thin">
        <color theme="1" tint="0.499984740745262"/>
      </right>
      <top style="thin">
        <color theme="1" tint="0.499984740745262"/>
      </top>
      <bottom/>
      <diagonal/>
    </border>
    <border>
      <left style="thin">
        <color theme="1" tint="0.499984740745262"/>
      </left>
      <right/>
      <top/>
      <bottom/>
      <diagonal/>
    </border>
    <border>
      <left/>
      <right style="hair">
        <color theme="1" tint="0.499984740745262"/>
      </right>
      <top style="hair">
        <color theme="1" tint="0.499984740745262"/>
      </top>
      <bottom style="hair">
        <color theme="1" tint="0.499984740745262"/>
      </bottom>
      <diagonal/>
    </border>
    <border>
      <left/>
      <right style="thin">
        <color theme="1" tint="0.499984740745262"/>
      </right>
      <top/>
      <bottom/>
      <diagonal/>
    </border>
    <border>
      <left style="thin">
        <color theme="1" tint="0.499984740745262"/>
      </left>
      <right/>
      <top/>
      <bottom style="thin">
        <color theme="1" tint="0.499984740745262"/>
      </bottom>
      <diagonal/>
    </border>
    <border>
      <left/>
      <right/>
      <top/>
      <bottom style="thin">
        <color theme="1" tint="0.499984740745262"/>
      </bottom>
      <diagonal/>
    </border>
    <border>
      <left/>
      <right style="thin">
        <color theme="1" tint="0.499984740745262"/>
      </right>
      <top/>
      <bottom style="thin">
        <color theme="1" tint="0.499984740745262"/>
      </bottom>
      <diagonal/>
    </border>
    <border>
      <left/>
      <right/>
      <top style="thin">
        <color theme="1" tint="0.14999847407452621"/>
      </top>
      <bottom/>
      <diagonal/>
    </border>
    <border>
      <left/>
      <right/>
      <top/>
      <bottom style="thin">
        <color theme="1" tint="0.14999847407452621"/>
      </bottom>
      <diagonal/>
    </border>
    <border>
      <left/>
      <right/>
      <top style="hair">
        <color indexed="8"/>
      </top>
      <bottom style="hair">
        <color theme="1" tint="0.499984740745262"/>
      </bottom>
      <diagonal/>
    </border>
    <border>
      <left/>
      <right/>
      <top style="hair">
        <color theme="1" tint="0.499984740745262"/>
      </top>
      <bottom/>
      <diagonal/>
    </border>
    <border>
      <left/>
      <right/>
      <top/>
      <bottom style="hair">
        <color theme="1" tint="0.499984740745262"/>
      </bottom>
      <diagonal/>
    </border>
    <border>
      <left style="hair">
        <color indexed="8"/>
      </left>
      <right style="hair">
        <color indexed="8"/>
      </right>
      <top/>
      <bottom style="hair">
        <color theme="1" tint="0.499984740745262"/>
      </bottom>
      <diagonal/>
    </border>
    <border>
      <left/>
      <right style="hair">
        <color indexed="8"/>
      </right>
      <top/>
      <bottom style="hair">
        <color theme="1" tint="0.499984740745262"/>
      </bottom>
      <diagonal/>
    </border>
    <border>
      <left style="thin">
        <color indexed="8"/>
      </left>
      <right style="hair">
        <color indexed="8"/>
      </right>
      <top/>
      <bottom style="hair">
        <color theme="1" tint="0.499984740745262"/>
      </bottom>
      <diagonal/>
    </border>
    <border diagonalUp="1">
      <left style="hair">
        <color indexed="8"/>
      </left>
      <right style="hair">
        <color indexed="8"/>
      </right>
      <top style="medium">
        <color indexed="8"/>
      </top>
      <bottom/>
      <diagonal style="dotted">
        <color theme="1" tint="0.499984740745262"/>
      </diagonal>
    </border>
    <border diagonalUp="1">
      <left style="hair">
        <color indexed="8"/>
      </left>
      <right style="hair">
        <color indexed="8"/>
      </right>
      <top/>
      <bottom style="hair">
        <color theme="1" tint="0.499984740745262"/>
      </bottom>
      <diagonal style="dotted">
        <color theme="1" tint="0.499984740745262"/>
      </diagonal>
    </border>
    <border diagonalUp="1">
      <left/>
      <right style="hair">
        <color indexed="8"/>
      </right>
      <top style="medium">
        <color indexed="8"/>
      </top>
      <bottom/>
      <diagonal style="dotted">
        <color theme="1" tint="0.499984740745262"/>
      </diagonal>
    </border>
    <border diagonalUp="1">
      <left/>
      <right style="hair">
        <color indexed="8"/>
      </right>
      <top/>
      <bottom style="hair">
        <color theme="1" tint="0.499984740745262"/>
      </bottom>
      <diagonal style="dotted">
        <color theme="1" tint="0.499984740745262"/>
      </diagonal>
    </border>
    <border diagonalUp="1" diagonalDown="1">
      <left/>
      <right/>
      <top style="hair">
        <color theme="1" tint="0.499984740745262"/>
      </top>
      <bottom style="hair">
        <color theme="1" tint="0.499984740745262"/>
      </bottom>
      <diagonal style="medium">
        <color theme="1" tint="0.24994659260841701"/>
      </diagonal>
    </border>
    <border>
      <left style="hair">
        <color indexed="8"/>
      </left>
      <right style="thin">
        <color indexed="8"/>
      </right>
      <top style="medium">
        <color indexed="8"/>
      </top>
      <bottom/>
      <diagonal/>
    </border>
    <border>
      <left style="hair">
        <color indexed="8"/>
      </left>
      <right style="thin">
        <color indexed="8"/>
      </right>
      <top/>
      <bottom style="hair">
        <color theme="1" tint="0.499984740745262"/>
      </bottom>
      <diagonal/>
    </border>
  </borders>
  <cellStyleXfs count="3">
    <xf numFmtId="0" fontId="0" fillId="0" borderId="0"/>
    <xf numFmtId="0" fontId="1" fillId="0" borderId="0"/>
    <xf numFmtId="0" fontId="2" fillId="0" borderId="0"/>
  </cellStyleXfs>
  <cellXfs count="341">
    <xf numFmtId="0" fontId="0" fillId="0" borderId="0" xfId="0"/>
    <xf numFmtId="0" fontId="25" fillId="0" borderId="0" xfId="0" applyFont="1" applyAlignment="1">
      <alignment horizontal="center"/>
    </xf>
    <xf numFmtId="0" fontId="26" fillId="0" borderId="0" xfId="0" applyFont="1" applyBorder="1" applyAlignment="1">
      <alignment horizontal="right" vertical="center"/>
    </xf>
    <xf numFmtId="0" fontId="26" fillId="2" borderId="0" xfId="0" applyFont="1" applyFill="1" applyBorder="1" applyAlignment="1">
      <alignment horizontal="left" vertical="center"/>
    </xf>
    <xf numFmtId="0" fontId="26" fillId="2" borderId="0" xfId="0" applyFont="1" applyFill="1" applyBorder="1" applyAlignment="1">
      <alignment horizontal="center" vertical="center"/>
    </xf>
    <xf numFmtId="0" fontId="0" fillId="0" borderId="0" xfId="0" applyBorder="1"/>
    <xf numFmtId="0" fontId="26" fillId="0" borderId="20" xfId="0" applyFont="1" applyBorder="1" applyAlignment="1">
      <alignment horizontal="center" vertical="center"/>
    </xf>
    <xf numFmtId="0" fontId="25" fillId="0" borderId="0" xfId="0" applyFont="1" applyAlignment="1">
      <alignment horizontal="center" vertical="center"/>
    </xf>
    <xf numFmtId="0" fontId="0" fillId="0" borderId="0" xfId="0" applyBorder="1" applyAlignment="1">
      <alignment horizontal="left"/>
    </xf>
    <xf numFmtId="0" fontId="25" fillId="0" borderId="0" xfId="0" applyFont="1" applyBorder="1"/>
    <xf numFmtId="0" fontId="27" fillId="0" borderId="0" xfId="0" applyFont="1"/>
    <xf numFmtId="0" fontId="28" fillId="0" borderId="0" xfId="0" applyFont="1" applyAlignment="1">
      <alignment horizontal="left"/>
    </xf>
    <xf numFmtId="0" fontId="25" fillId="0" borderId="0" xfId="0" applyFont="1" applyBorder="1" applyAlignment="1">
      <alignment horizontal="right"/>
    </xf>
    <xf numFmtId="0" fontId="3" fillId="0" borderId="0" xfId="2" applyFont="1" applyFill="1" applyBorder="1" applyAlignment="1">
      <alignment horizontal="left"/>
    </xf>
    <xf numFmtId="0" fontId="29" fillId="0" borderId="0" xfId="0" applyFont="1" applyBorder="1" applyAlignment="1">
      <alignment horizontal="right" vertical="center"/>
    </xf>
    <xf numFmtId="1" fontId="4" fillId="0" borderId="0" xfId="0" applyNumberFormat="1" applyFont="1" applyBorder="1" applyAlignment="1">
      <alignment horizontal="left"/>
    </xf>
    <xf numFmtId="1" fontId="3" fillId="0" borderId="21" xfId="0" applyNumberFormat="1" applyFont="1" applyBorder="1" applyAlignment="1">
      <alignment horizontal="center"/>
    </xf>
    <xf numFmtId="1" fontId="3" fillId="0" borderId="1" xfId="0" applyNumberFormat="1" applyFont="1" applyBorder="1" applyAlignment="1">
      <alignment horizontal="left"/>
    </xf>
    <xf numFmtId="0" fontId="0" fillId="0" borderId="0" xfId="0" applyFill="1" applyBorder="1"/>
    <xf numFmtId="0" fontId="0" fillId="0" borderId="0" xfId="0" applyFill="1"/>
    <xf numFmtId="0" fontId="28" fillId="0" borderId="0" xfId="0" applyFont="1" applyAlignment="1">
      <alignment horizontal="right"/>
    </xf>
    <xf numFmtId="0" fontId="25" fillId="0" borderId="0" xfId="0" applyFont="1" applyFill="1" applyBorder="1" applyAlignment="1">
      <alignment horizontal="left"/>
    </xf>
    <xf numFmtId="0" fontId="25" fillId="0" borderId="0" xfId="0" applyFont="1"/>
    <xf numFmtId="0" fontId="27" fillId="0" borderId="0" xfId="0" applyFont="1" applyAlignment="1">
      <alignment horizontal="right"/>
    </xf>
    <xf numFmtId="14" fontId="27" fillId="0" borderId="0" xfId="0" applyNumberFormat="1" applyFont="1"/>
    <xf numFmtId="0" fontId="27" fillId="0" borderId="0" xfId="0" applyNumberFormat="1" applyFont="1" applyAlignment="1">
      <alignment horizontal="right"/>
    </xf>
    <xf numFmtId="0" fontId="30" fillId="3" borderId="2" xfId="0" applyFont="1" applyFill="1" applyBorder="1" applyAlignment="1">
      <alignment vertical="center"/>
    </xf>
    <xf numFmtId="0" fontId="31" fillId="3" borderId="2" xfId="0" applyFont="1" applyFill="1" applyBorder="1" applyAlignment="1">
      <alignment vertical="center"/>
    </xf>
    <xf numFmtId="0" fontId="31" fillId="3" borderId="0" xfId="0" applyFont="1" applyFill="1" applyBorder="1" applyAlignment="1">
      <alignment horizontal="left" vertical="center"/>
    </xf>
    <xf numFmtId="0" fontId="30" fillId="3" borderId="0" xfId="0" applyFont="1" applyFill="1" applyBorder="1" applyAlignment="1">
      <alignment horizontal="right" vertical="center"/>
    </xf>
    <xf numFmtId="0" fontId="32" fillId="4" borderId="3" xfId="0" applyFont="1" applyFill="1" applyBorder="1" applyAlignment="1">
      <alignment horizontal="center" vertical="center"/>
    </xf>
    <xf numFmtId="0" fontId="33" fillId="4" borderId="4" xfId="0" applyFont="1" applyFill="1" applyBorder="1" applyAlignment="1">
      <alignment horizontal="center" vertical="center"/>
    </xf>
    <xf numFmtId="21" fontId="29" fillId="5" borderId="21" xfId="0" applyNumberFormat="1" applyFont="1" applyFill="1" applyBorder="1" applyAlignment="1">
      <alignment horizontal="center" vertical="center"/>
    </xf>
    <xf numFmtId="21" fontId="26" fillId="5" borderId="21" xfId="0" applyNumberFormat="1" applyFont="1" applyFill="1" applyBorder="1" applyAlignment="1">
      <alignment horizontal="center" vertical="center"/>
    </xf>
    <xf numFmtId="0" fontId="28" fillId="0" borderId="5" xfId="0" applyFont="1" applyFill="1" applyBorder="1" applyAlignment="1">
      <alignment horizontal="left" vertical="center"/>
    </xf>
    <xf numFmtId="0" fontId="25" fillId="0" borderId="5" xfId="0" applyFont="1" applyFill="1" applyBorder="1"/>
    <xf numFmtId="0" fontId="5" fillId="0" borderId="0" xfId="0" applyNumberFormat="1" applyFont="1" applyBorder="1" applyAlignment="1">
      <alignment horizontal="center"/>
    </xf>
    <xf numFmtId="21" fontId="29" fillId="6" borderId="21" xfId="0" applyNumberFormat="1" applyFont="1" applyFill="1" applyBorder="1" applyAlignment="1">
      <alignment horizontal="center" vertical="center"/>
    </xf>
    <xf numFmtId="0" fontId="34" fillId="6" borderId="21" xfId="0" applyFont="1" applyFill="1" applyBorder="1" applyAlignment="1">
      <alignment horizontal="center" vertical="center"/>
    </xf>
    <xf numFmtId="0" fontId="34" fillId="0" borderId="21" xfId="0" applyFont="1" applyFill="1" applyBorder="1" applyAlignment="1">
      <alignment horizontal="center" vertical="center"/>
    </xf>
    <xf numFmtId="21" fontId="29" fillId="0" borderId="21" xfId="0" applyNumberFormat="1" applyFont="1" applyFill="1" applyBorder="1" applyAlignment="1">
      <alignment horizontal="center" vertical="center"/>
    </xf>
    <xf numFmtId="0" fontId="35" fillId="8" borderId="0" xfId="0" applyFont="1" applyFill="1" applyAlignment="1">
      <alignment horizontal="center"/>
    </xf>
    <xf numFmtId="0" fontId="0" fillId="8" borderId="5" xfId="0" applyFill="1" applyBorder="1"/>
    <xf numFmtId="21" fontId="5" fillId="6" borderId="1" xfId="0" applyNumberFormat="1" applyFont="1" applyFill="1" applyBorder="1" applyAlignment="1">
      <alignment horizontal="center" vertical="center"/>
    </xf>
    <xf numFmtId="0" fontId="0" fillId="0" borderId="0" xfId="0" applyBorder="1" applyAlignment="1">
      <alignment vertical="center"/>
    </xf>
    <xf numFmtId="0" fontId="25" fillId="6" borderId="21" xfId="0" applyNumberFormat="1" applyFont="1" applyFill="1" applyBorder="1" applyAlignment="1">
      <alignment horizontal="center" vertical="center"/>
    </xf>
    <xf numFmtId="0" fontId="25" fillId="0" borderId="21" xfId="0" applyNumberFormat="1" applyFont="1" applyFill="1" applyBorder="1" applyAlignment="1">
      <alignment horizontal="center" vertical="center"/>
    </xf>
    <xf numFmtId="21" fontId="5" fillId="0" borderId="1" xfId="0" applyNumberFormat="1" applyFont="1" applyFill="1" applyBorder="1" applyAlignment="1">
      <alignment horizontal="center" vertical="center"/>
    </xf>
    <xf numFmtId="0" fontId="36" fillId="9" borderId="0" xfId="0" applyFont="1" applyFill="1"/>
    <xf numFmtId="0" fontId="36" fillId="0" borderId="0" xfId="0" applyFont="1" applyFill="1"/>
    <xf numFmtId="0" fontId="27" fillId="0" borderId="0" xfId="0" applyFont="1" applyFill="1"/>
    <xf numFmtId="0" fontId="37" fillId="0" borderId="0" xfId="0" applyFont="1" applyAlignment="1"/>
    <xf numFmtId="0" fontId="28" fillId="0" borderId="5" xfId="0" applyFont="1" applyFill="1" applyBorder="1" applyAlignment="1">
      <alignment horizontal="left"/>
    </xf>
    <xf numFmtId="0" fontId="6" fillId="0" borderId="0" xfId="0" applyNumberFormat="1" applyFont="1" applyBorder="1" applyAlignment="1">
      <alignment horizontal="center"/>
    </xf>
    <xf numFmtId="0" fontId="30" fillId="3" borderId="0" xfId="0" applyFont="1" applyFill="1" applyBorder="1" applyAlignment="1">
      <alignment horizontal="left" vertical="center"/>
    </xf>
    <xf numFmtId="0" fontId="30" fillId="3" borderId="21" xfId="0" applyNumberFormat="1" applyFont="1" applyFill="1" applyBorder="1" applyAlignment="1">
      <alignment horizontal="center" vertical="center"/>
    </xf>
    <xf numFmtId="0" fontId="35" fillId="3" borderId="0" xfId="0" applyFont="1" applyFill="1" applyBorder="1" applyAlignment="1">
      <alignment horizontal="left" vertical="center"/>
    </xf>
    <xf numFmtId="0" fontId="35" fillId="0" borderId="0" xfId="0" applyFont="1"/>
    <xf numFmtId="0" fontId="30" fillId="3" borderId="3" xfId="0" applyFont="1" applyFill="1" applyBorder="1" applyAlignment="1">
      <alignment horizontal="right" vertical="center"/>
    </xf>
    <xf numFmtId="1" fontId="7" fillId="5" borderId="21" xfId="0" applyNumberFormat="1" applyFont="1" applyFill="1" applyBorder="1" applyAlignment="1">
      <alignment horizontal="center" vertical="center"/>
    </xf>
    <xf numFmtId="1" fontId="8" fillId="5" borderId="21" xfId="0" applyNumberFormat="1" applyFont="1" applyFill="1" applyBorder="1" applyAlignment="1">
      <alignment horizontal="left" vertical="center"/>
    </xf>
    <xf numFmtId="21" fontId="8" fillId="6" borderId="1" xfId="0" applyNumberFormat="1" applyFont="1" applyFill="1" applyBorder="1" applyAlignment="1">
      <alignment horizontal="center" vertical="center"/>
    </xf>
    <xf numFmtId="0" fontId="30" fillId="3" borderId="0" xfId="0" applyFont="1" applyFill="1" applyBorder="1" applyAlignment="1">
      <alignment horizontal="center" vertical="center"/>
    </xf>
    <xf numFmtId="0" fontId="27" fillId="10" borderId="0" xfId="0" applyFont="1" applyFill="1"/>
    <xf numFmtId="0" fontId="27" fillId="0" borderId="0" xfId="2" applyFont="1" applyFill="1" applyBorder="1" applyAlignment="1">
      <alignment horizontal="left"/>
    </xf>
    <xf numFmtId="1" fontId="27" fillId="5" borderId="21" xfId="0" applyNumberFormat="1" applyFont="1" applyFill="1" applyBorder="1" applyAlignment="1">
      <alignment horizontal="center" vertical="center"/>
    </xf>
    <xf numFmtId="1" fontId="36" fillId="5" borderId="21" xfId="0" applyNumberFormat="1" applyFont="1" applyFill="1" applyBorder="1" applyAlignment="1">
      <alignment horizontal="left" vertical="center"/>
    </xf>
    <xf numFmtId="1" fontId="27" fillId="5" borderId="21" xfId="0" applyNumberFormat="1" applyFont="1" applyFill="1" applyBorder="1" applyAlignment="1">
      <alignment vertical="center"/>
    </xf>
    <xf numFmtId="0" fontId="27" fillId="5" borderId="21" xfId="0" applyNumberFormat="1" applyFont="1" applyFill="1" applyBorder="1" applyAlignment="1">
      <alignment horizontal="left" vertical="center"/>
    </xf>
    <xf numFmtId="0" fontId="27" fillId="5" borderId="21" xfId="0" applyNumberFormat="1" applyFont="1" applyFill="1" applyBorder="1" applyAlignment="1">
      <alignment horizontal="center" vertical="center"/>
    </xf>
    <xf numFmtId="21" fontId="28" fillId="6" borderId="1" xfId="0" applyNumberFormat="1" applyFont="1" applyFill="1" applyBorder="1" applyAlignment="1">
      <alignment horizontal="center" vertical="center"/>
    </xf>
    <xf numFmtId="0" fontId="25" fillId="0" borderId="0" xfId="0" applyFont="1" applyBorder="1" applyAlignment="1">
      <alignment vertical="center"/>
    </xf>
    <xf numFmtId="0" fontId="6" fillId="0" borderId="0" xfId="0" applyNumberFormat="1" applyFont="1" applyBorder="1" applyAlignment="1">
      <alignment horizontal="left"/>
    </xf>
    <xf numFmtId="0" fontId="30" fillId="3" borderId="13" xfId="0" applyFont="1" applyFill="1" applyBorder="1" applyAlignment="1">
      <alignment vertical="center"/>
    </xf>
    <xf numFmtId="0" fontId="31" fillId="3" borderId="13" xfId="0" applyFont="1" applyFill="1" applyBorder="1" applyAlignment="1">
      <alignment vertical="center"/>
    </xf>
    <xf numFmtId="0" fontId="25" fillId="0" borderId="14" xfId="0" applyFont="1" applyBorder="1"/>
    <xf numFmtId="0" fontId="25" fillId="0" borderId="14" xfId="0" applyFont="1" applyBorder="1" applyAlignment="1">
      <alignment horizontal="center"/>
    </xf>
    <xf numFmtId="0" fontId="0" fillId="0" borderId="14" xfId="0" applyBorder="1"/>
    <xf numFmtId="0" fontId="9" fillId="0" borderId="0" xfId="0" applyFont="1"/>
    <xf numFmtId="0" fontId="39" fillId="0" borderId="0" xfId="0" applyFont="1"/>
    <xf numFmtId="0" fontId="39" fillId="0" borderId="0" xfId="0" applyFont="1" applyAlignment="1">
      <alignment horizontal="center"/>
    </xf>
    <xf numFmtId="0" fontId="10" fillId="0" borderId="0" xfId="0" applyFont="1"/>
    <xf numFmtId="0" fontId="40" fillId="0" borderId="0" xfId="0" applyFont="1" applyBorder="1" applyAlignment="1">
      <alignment horizontal="right" vertical="center"/>
    </xf>
    <xf numFmtId="0" fontId="11" fillId="0" borderId="0" xfId="0" applyFont="1"/>
    <xf numFmtId="0" fontId="41" fillId="3" borderId="0" xfId="0" applyFont="1" applyFill="1" applyBorder="1" applyAlignment="1">
      <alignment horizontal="center" vertical="center"/>
    </xf>
    <xf numFmtId="0" fontId="42" fillId="6" borderId="0" xfId="0" applyFont="1" applyFill="1" applyBorder="1" applyAlignment="1">
      <alignment horizontal="center" vertical="center"/>
    </xf>
    <xf numFmtId="0" fontId="33" fillId="4" borderId="4" xfId="0" applyFont="1" applyFill="1" applyBorder="1" applyAlignment="1">
      <alignment horizontal="center" vertical="center"/>
    </xf>
    <xf numFmtId="0" fontId="32" fillId="4" borderId="3" xfId="0" applyFont="1" applyFill="1" applyBorder="1" applyAlignment="1">
      <alignment horizontal="center" vertical="center"/>
    </xf>
    <xf numFmtId="0" fontId="36" fillId="9" borderId="0" xfId="0" applyFont="1" applyFill="1" applyAlignment="1">
      <alignment horizontal="center"/>
    </xf>
    <xf numFmtId="0" fontId="36" fillId="11" borderId="0" xfId="0" applyFont="1" applyFill="1" applyAlignment="1">
      <alignment horizontal="center"/>
    </xf>
    <xf numFmtId="0" fontId="36" fillId="3" borderId="0" xfId="0" applyFont="1" applyFill="1" applyAlignment="1">
      <alignment horizontal="center"/>
    </xf>
    <xf numFmtId="0" fontId="36" fillId="9" borderId="0" xfId="0" applyFont="1" applyFill="1" applyAlignment="1">
      <alignment horizontal="left"/>
    </xf>
    <xf numFmtId="0" fontId="7" fillId="0" borderId="0" xfId="0" applyFont="1"/>
    <xf numFmtId="0" fontId="7" fillId="0" borderId="22" xfId="0" applyFont="1" applyBorder="1"/>
    <xf numFmtId="0" fontId="7" fillId="0" borderId="23" xfId="0" applyFont="1" applyBorder="1"/>
    <xf numFmtId="0" fontId="7" fillId="0" borderId="24" xfId="0" applyFont="1" applyBorder="1"/>
    <xf numFmtId="0" fontId="7" fillId="0" borderId="25" xfId="0" applyFont="1" applyBorder="1"/>
    <xf numFmtId="0" fontId="3" fillId="5" borderId="21" xfId="0" applyNumberFormat="1" applyFont="1" applyFill="1" applyBorder="1" applyAlignment="1">
      <alignment horizontal="center" vertical="center"/>
    </xf>
    <xf numFmtId="0" fontId="7" fillId="0" borderId="27" xfId="0" applyFont="1" applyBorder="1"/>
    <xf numFmtId="0" fontId="7" fillId="0" borderId="28" xfId="0" applyFont="1" applyBorder="1"/>
    <xf numFmtId="0" fontId="7" fillId="0" borderId="29" xfId="0" applyFont="1" applyBorder="1"/>
    <xf numFmtId="0" fontId="7" fillId="0" borderId="30" xfId="0" applyFont="1" applyBorder="1"/>
    <xf numFmtId="0" fontId="14" fillId="0" borderId="0" xfId="0" applyFont="1"/>
    <xf numFmtId="0" fontId="8" fillId="0" borderId="0" xfId="0" applyFont="1" applyBorder="1" applyAlignment="1">
      <alignment horizontal="center" vertical="center" wrapText="1"/>
    </xf>
    <xf numFmtId="0" fontId="7" fillId="0" borderId="0" xfId="0" applyFont="1" applyBorder="1"/>
    <xf numFmtId="0" fontId="7" fillId="0" borderId="31" xfId="0" applyFont="1" applyBorder="1"/>
    <xf numFmtId="0" fontId="7" fillId="0" borderId="32" xfId="0" applyFont="1" applyBorder="1"/>
    <xf numFmtId="0" fontId="32" fillId="4" borderId="0" xfId="0" applyFont="1" applyFill="1" applyBorder="1" applyAlignment="1">
      <alignment horizontal="center" vertical="center"/>
    </xf>
    <xf numFmtId="0" fontId="32" fillId="4" borderId="4" xfId="0" applyFont="1" applyFill="1" applyBorder="1" applyAlignment="1">
      <alignment vertical="center"/>
    </xf>
    <xf numFmtId="0" fontId="7" fillId="0" borderId="0" xfId="0" applyFont="1" applyAlignment="1">
      <alignment horizontal="center"/>
    </xf>
    <xf numFmtId="0" fontId="17" fillId="0" borderId="0" xfId="0" applyFont="1" applyBorder="1" applyAlignment="1">
      <alignment horizontal="right" vertical="center"/>
    </xf>
    <xf numFmtId="0" fontId="18" fillId="0" borderId="0" xfId="0" applyFont="1" applyBorder="1" applyAlignment="1">
      <alignment horizontal="right" vertical="center"/>
    </xf>
    <xf numFmtId="0" fontId="22" fillId="13" borderId="33" xfId="0" applyFont="1" applyFill="1" applyBorder="1" applyAlignment="1">
      <alignment horizontal="center" vertical="center"/>
    </xf>
    <xf numFmtId="0" fontId="23" fillId="13" borderId="33" xfId="0" applyFont="1" applyFill="1" applyBorder="1" applyAlignment="1">
      <alignment vertical="center"/>
    </xf>
    <xf numFmtId="0" fontId="8" fillId="13" borderId="21" xfId="0" applyNumberFormat="1" applyFont="1" applyFill="1" applyBorder="1" applyAlignment="1">
      <alignment horizontal="center" vertical="center"/>
    </xf>
    <xf numFmtId="1" fontId="3" fillId="5" borderId="21" xfId="0" applyNumberFormat="1" applyFont="1" applyFill="1" applyBorder="1" applyAlignment="1">
      <alignment horizontal="center" vertical="center"/>
    </xf>
    <xf numFmtId="1" fontId="4" fillId="5" borderId="21" xfId="0" applyNumberFormat="1" applyFont="1" applyFill="1" applyBorder="1" applyAlignment="1">
      <alignment horizontal="left" vertical="center"/>
    </xf>
    <xf numFmtId="1" fontId="3" fillId="5" borderId="21" xfId="0" applyNumberFormat="1" applyFont="1" applyFill="1" applyBorder="1" applyAlignment="1">
      <alignment vertical="center"/>
    </xf>
    <xf numFmtId="0" fontId="17" fillId="0" borderId="20" xfId="0" applyFont="1" applyBorder="1" applyAlignment="1">
      <alignment horizontal="center" vertical="center"/>
    </xf>
    <xf numFmtId="0" fontId="8" fillId="0" borderId="20" xfId="0" applyFont="1" applyBorder="1" applyAlignment="1">
      <alignment horizontal="center" vertical="center"/>
    </xf>
    <xf numFmtId="0" fontId="7" fillId="0" borderId="20" xfId="0" applyFont="1" applyBorder="1" applyAlignment="1">
      <alignment horizontal="center"/>
    </xf>
    <xf numFmtId="0" fontId="44" fillId="13" borderId="21" xfId="0" applyNumberFormat="1" applyFont="1" applyFill="1" applyBorder="1" applyAlignment="1">
      <alignment horizontal="center" vertical="center"/>
    </xf>
    <xf numFmtId="0" fontId="22" fillId="15" borderId="33" xfId="0" applyFont="1" applyFill="1" applyBorder="1" applyAlignment="1">
      <alignment horizontal="center" vertical="center"/>
    </xf>
    <xf numFmtId="0" fontId="23" fillId="15" borderId="33" xfId="0" applyFont="1" applyFill="1" applyBorder="1" applyAlignment="1">
      <alignment vertical="center"/>
    </xf>
    <xf numFmtId="0" fontId="22" fillId="16" borderId="20" xfId="0" applyNumberFormat="1" applyFont="1" applyFill="1" applyBorder="1" applyAlignment="1">
      <alignment horizontal="center" vertical="center"/>
    </xf>
    <xf numFmtId="1" fontId="4" fillId="0" borderId="1" xfId="0" applyNumberFormat="1" applyFont="1" applyBorder="1" applyAlignment="1">
      <alignment horizontal="left"/>
    </xf>
    <xf numFmtId="0" fontId="22" fillId="16" borderId="0" xfId="0" applyFont="1" applyFill="1" applyBorder="1" applyAlignment="1">
      <alignment horizontal="left" vertical="center"/>
    </xf>
    <xf numFmtId="0" fontId="22" fillId="16" borderId="0" xfId="0" applyFont="1" applyFill="1" applyBorder="1" applyAlignment="1">
      <alignment horizontal="center" vertical="center"/>
    </xf>
    <xf numFmtId="0" fontId="22" fillId="0" borderId="0" xfId="0" applyFont="1" applyFill="1" applyBorder="1" applyAlignment="1">
      <alignment horizontal="left" vertical="center"/>
    </xf>
    <xf numFmtId="0" fontId="22" fillId="0" borderId="0" xfId="0" applyFont="1" applyFill="1" applyBorder="1" applyAlignment="1">
      <alignment horizontal="center" vertical="center"/>
    </xf>
    <xf numFmtId="0" fontId="7" fillId="0" borderId="0" xfId="0" applyFont="1" applyFill="1"/>
    <xf numFmtId="0" fontId="17" fillId="2" borderId="0" xfId="0" applyFont="1" applyFill="1" applyBorder="1" applyAlignment="1">
      <alignment horizontal="left" vertical="center"/>
    </xf>
    <xf numFmtId="0" fontId="17" fillId="2" borderId="0" xfId="0" applyFont="1" applyFill="1" applyBorder="1" applyAlignment="1">
      <alignment horizontal="center" vertical="center"/>
    </xf>
    <xf numFmtId="0" fontId="45" fillId="0" borderId="0" xfId="0" applyFont="1"/>
    <xf numFmtId="0" fontId="46" fillId="0" borderId="0" xfId="0" applyFont="1"/>
    <xf numFmtId="0" fontId="46" fillId="0" borderId="0" xfId="0" applyFont="1" applyBorder="1"/>
    <xf numFmtId="0" fontId="48" fillId="0" borderId="0" xfId="0" applyFont="1" applyBorder="1"/>
    <xf numFmtId="0" fontId="42" fillId="6" borderId="0" xfId="0" applyFont="1" applyFill="1" applyBorder="1" applyAlignment="1">
      <alignment horizontal="center" vertical="center"/>
    </xf>
    <xf numFmtId="0" fontId="17" fillId="17" borderId="20" xfId="0" applyFont="1" applyFill="1" applyBorder="1" applyAlignment="1">
      <alignment horizontal="center" vertical="center"/>
    </xf>
    <xf numFmtId="0" fontId="3" fillId="5" borderId="21" xfId="0" applyNumberFormat="1" applyFont="1" applyFill="1" applyBorder="1" applyAlignment="1">
      <alignment horizontal="left" vertical="center"/>
    </xf>
    <xf numFmtId="0" fontId="42" fillId="6" borderId="0" xfId="0" applyFont="1" applyFill="1" applyBorder="1" applyAlignment="1">
      <alignment horizontal="center" vertical="center"/>
    </xf>
    <xf numFmtId="0" fontId="58" fillId="0" borderId="0" xfId="0" applyFont="1"/>
    <xf numFmtId="0" fontId="60" fillId="0" borderId="0" xfId="0" applyFont="1"/>
    <xf numFmtId="0" fontId="58" fillId="0" borderId="0" xfId="0" applyFont="1" applyAlignment="1">
      <alignment textRotation="90" wrapText="1"/>
    </xf>
    <xf numFmtId="0" fontId="60" fillId="0" borderId="0" xfId="0" applyFont="1" applyAlignment="1">
      <alignment horizontal="left" vertical="top"/>
    </xf>
    <xf numFmtId="0" fontId="58" fillId="0" borderId="1" xfId="0" applyFont="1" applyFill="1" applyBorder="1" applyAlignment="1">
      <alignment horizontal="center"/>
    </xf>
    <xf numFmtId="0" fontId="58" fillId="14" borderId="0" xfId="0" applyFont="1" applyFill="1"/>
    <xf numFmtId="0" fontId="61" fillId="0" borderId="20" xfId="0" applyFont="1" applyBorder="1" applyAlignment="1">
      <alignment horizontal="center" vertical="center"/>
    </xf>
    <xf numFmtId="0" fontId="58" fillId="0" borderId="0" xfId="0" applyFont="1" applyFill="1"/>
    <xf numFmtId="0" fontId="25" fillId="0" borderId="6" xfId="0" applyFont="1" applyBorder="1"/>
    <xf numFmtId="0" fontId="25" fillId="0" borderId="7" xfId="0" applyFont="1" applyBorder="1"/>
    <xf numFmtId="0" fontId="25" fillId="0" borderId="8" xfId="0" applyFont="1" applyBorder="1"/>
    <xf numFmtId="0" fontId="25" fillId="0" borderId="9" xfId="0" applyFont="1" applyBorder="1"/>
    <xf numFmtId="0" fontId="57" fillId="0" borderId="0" xfId="0" applyFont="1" applyBorder="1"/>
    <xf numFmtId="0" fontId="25" fillId="0" borderId="10" xfId="0" applyFont="1" applyBorder="1"/>
    <xf numFmtId="0" fontId="25" fillId="0" borderId="11" xfId="0" applyFont="1" applyBorder="1"/>
    <xf numFmtId="0" fontId="25" fillId="0" borderId="5" xfId="0" applyFont="1" applyBorder="1"/>
    <xf numFmtId="0" fontId="25" fillId="0" borderId="12" xfId="0" applyFont="1" applyBorder="1"/>
    <xf numFmtId="0" fontId="4" fillId="0" borderId="0" xfId="0" applyNumberFormat="1" applyFont="1" applyBorder="1" applyAlignment="1">
      <alignment horizontal="center"/>
    </xf>
    <xf numFmtId="49" fontId="4" fillId="5" borderId="21" xfId="0" applyNumberFormat="1" applyFont="1" applyFill="1" applyBorder="1" applyAlignment="1">
      <alignment horizontal="left" vertical="center"/>
    </xf>
    <xf numFmtId="0" fontId="62" fillId="0" borderId="0" xfId="0" applyFont="1" applyBorder="1" applyAlignment="1">
      <alignment vertical="center"/>
    </xf>
    <xf numFmtId="20" fontId="29" fillId="5" borderId="21" xfId="0" applyNumberFormat="1" applyFont="1" applyFill="1" applyBorder="1" applyAlignment="1">
      <alignment horizontal="center" vertical="center"/>
    </xf>
    <xf numFmtId="0" fontId="63" fillId="0" borderId="0" xfId="0" applyFont="1"/>
    <xf numFmtId="0" fontId="38" fillId="3" borderId="21" xfId="0" applyNumberFormat="1" applyFont="1" applyFill="1" applyBorder="1" applyAlignment="1">
      <alignment horizontal="center" vertical="center"/>
    </xf>
    <xf numFmtId="1" fontId="64" fillId="5" borderId="21" xfId="0" applyNumberFormat="1" applyFont="1" applyFill="1" applyBorder="1" applyAlignment="1">
      <alignment horizontal="center" vertical="center"/>
    </xf>
    <xf numFmtId="0" fontId="25" fillId="18" borderId="0" xfId="0" applyFont="1" applyFill="1"/>
    <xf numFmtId="0" fontId="65" fillId="3" borderId="5" xfId="0" applyFont="1" applyFill="1" applyBorder="1"/>
    <xf numFmtId="0" fontId="66" fillId="7" borderId="5" xfId="0" applyFont="1" applyFill="1" applyBorder="1"/>
    <xf numFmtId="0" fontId="39" fillId="12" borderId="16" xfId="0" applyFont="1" applyFill="1" applyBorder="1" applyAlignment="1">
      <alignment vertical="center"/>
    </xf>
    <xf numFmtId="21" fontId="25" fillId="0" borderId="0" xfId="0" applyNumberFormat="1" applyFont="1" applyBorder="1" applyAlignment="1">
      <alignment vertical="center"/>
    </xf>
    <xf numFmtId="0" fontId="7" fillId="0" borderId="0" xfId="0" applyFont="1" applyBorder="1" applyAlignment="1">
      <alignment horizontal="right"/>
    </xf>
    <xf numFmtId="0" fontId="3" fillId="0" borderId="0" xfId="0" applyFont="1" applyAlignment="1">
      <alignment horizontal="right"/>
    </xf>
    <xf numFmtId="0" fontId="47" fillId="18" borderId="0" xfId="0" applyFont="1" applyFill="1" applyAlignment="1">
      <alignment horizontal="center" vertical="center"/>
    </xf>
    <xf numFmtId="21" fontId="4" fillId="6" borderId="1" xfId="0" applyNumberFormat="1" applyFont="1" applyFill="1" applyBorder="1" applyAlignment="1">
      <alignment horizontal="center" vertical="center"/>
    </xf>
    <xf numFmtId="0" fontId="14" fillId="19" borderId="0" xfId="0" applyFont="1" applyFill="1"/>
    <xf numFmtId="0" fontId="0" fillId="19" borderId="0" xfId="0" applyFill="1"/>
    <xf numFmtId="0" fontId="0" fillId="20" borderId="0" xfId="0" applyFill="1"/>
    <xf numFmtId="0" fontId="0" fillId="20" borderId="0" xfId="0" applyFill="1" applyBorder="1"/>
    <xf numFmtId="0" fontId="67" fillId="19" borderId="0" xfId="0" applyFont="1" applyFill="1" applyBorder="1"/>
    <xf numFmtId="0" fontId="14" fillId="19" borderId="0" xfId="0" applyFont="1" applyFill="1" applyBorder="1"/>
    <xf numFmtId="0" fontId="12" fillId="20" borderId="0" xfId="0" applyFont="1" applyFill="1" applyBorder="1"/>
    <xf numFmtId="1" fontId="3" fillId="20" borderId="0" xfId="0" applyNumberFormat="1" applyFont="1" applyFill="1" applyBorder="1" applyAlignment="1">
      <alignment horizontal="center"/>
    </xf>
    <xf numFmtId="0" fontId="14" fillId="20" borderId="0" xfId="0" applyFont="1" applyFill="1"/>
    <xf numFmtId="0" fontId="14" fillId="20" borderId="0" xfId="0" applyFont="1" applyFill="1" applyBorder="1"/>
    <xf numFmtId="0" fontId="68" fillId="0" borderId="0" xfId="0" applyFont="1" applyFill="1" applyBorder="1"/>
    <xf numFmtId="0" fontId="1" fillId="0" borderId="0" xfId="0" applyFont="1" applyBorder="1"/>
    <xf numFmtId="1" fontId="4" fillId="0" borderId="5" xfId="0" applyNumberFormat="1" applyFont="1" applyBorder="1" applyAlignment="1">
      <alignment horizontal="left"/>
    </xf>
    <xf numFmtId="0" fontId="0" fillId="0" borderId="5" xfId="0" applyBorder="1"/>
    <xf numFmtId="0" fontId="8" fillId="0" borderId="0" xfId="0" applyFont="1" applyBorder="1" applyAlignment="1">
      <alignment horizontal="center" vertical="center" wrapText="1"/>
    </xf>
    <xf numFmtId="0" fontId="42" fillId="6" borderId="0" xfId="0" applyFont="1" applyFill="1" applyBorder="1" applyAlignment="1">
      <alignment horizontal="center" vertical="center"/>
    </xf>
    <xf numFmtId="0" fontId="24" fillId="6" borderId="0" xfId="0" applyFont="1" applyFill="1" applyBorder="1" applyAlignment="1">
      <alignment horizontal="center" vertical="center"/>
    </xf>
    <xf numFmtId="0" fontId="13" fillId="12" borderId="15" xfId="0" applyFont="1" applyFill="1" applyBorder="1" applyAlignment="1">
      <alignment horizontal="center" vertical="center"/>
    </xf>
    <xf numFmtId="0" fontId="20" fillId="4" borderId="4" xfId="0" applyFont="1" applyFill="1" applyBorder="1" applyAlignment="1">
      <alignment horizontal="center" vertical="center"/>
    </xf>
    <xf numFmtId="0" fontId="43" fillId="0" borderId="0" xfId="0" applyFont="1" applyBorder="1" applyAlignment="1">
      <alignment horizontal="center" vertical="center"/>
    </xf>
    <xf numFmtId="0" fontId="19" fillId="4" borderId="3" xfId="0" applyFont="1" applyFill="1" applyBorder="1" applyAlignment="1">
      <alignment horizontal="center" vertical="center"/>
    </xf>
    <xf numFmtId="0" fontId="71" fillId="0" borderId="27" xfId="0" applyFont="1" applyBorder="1"/>
    <xf numFmtId="0" fontId="71" fillId="0" borderId="0" xfId="0" applyFont="1"/>
    <xf numFmtId="0" fontId="71" fillId="0" borderId="25" xfId="0" applyFont="1" applyBorder="1"/>
    <xf numFmtId="164" fontId="73" fillId="5" borderId="21" xfId="0" applyNumberFormat="1" applyFont="1" applyFill="1" applyBorder="1" applyAlignment="1">
      <alignment horizontal="center" vertical="center"/>
    </xf>
    <xf numFmtId="164" fontId="72" fillId="5" borderId="21" xfId="0" applyNumberFormat="1" applyFont="1" applyFill="1" applyBorder="1" applyAlignment="1">
      <alignment horizontal="center" vertical="center"/>
    </xf>
    <xf numFmtId="1" fontId="74" fillId="5" borderId="26" xfId="0" applyNumberFormat="1" applyFont="1" applyFill="1" applyBorder="1" applyAlignment="1">
      <alignment horizontal="center" vertical="center"/>
    </xf>
    <xf numFmtId="0" fontId="73" fillId="5" borderId="21" xfId="0" applyNumberFormat="1" applyFont="1" applyFill="1" applyBorder="1" applyAlignment="1">
      <alignment horizontal="center" vertical="center"/>
    </xf>
    <xf numFmtId="0" fontId="26" fillId="0" borderId="0" xfId="0" applyFont="1" applyFill="1" applyBorder="1" applyAlignment="1">
      <alignment horizontal="right" vertical="center"/>
    </xf>
    <xf numFmtId="21" fontId="70" fillId="0" borderId="0" xfId="0" applyNumberFormat="1" applyFont="1" applyBorder="1" applyAlignment="1">
      <alignment vertical="center"/>
    </xf>
    <xf numFmtId="0" fontId="70" fillId="0" borderId="0" xfId="0" applyFont="1" applyBorder="1"/>
    <xf numFmtId="1" fontId="69" fillId="10" borderId="21" xfId="0" applyNumberFormat="1" applyFont="1" applyFill="1" applyBorder="1" applyAlignment="1">
      <alignment horizontal="center" vertical="center"/>
    </xf>
    <xf numFmtId="21" fontId="26" fillId="10" borderId="21" xfId="0" applyNumberFormat="1" applyFont="1" applyFill="1" applyBorder="1" applyAlignment="1">
      <alignment horizontal="center" vertical="center"/>
    </xf>
    <xf numFmtId="0" fontId="76" fillId="5" borderId="21" xfId="0" applyNumberFormat="1" applyFont="1" applyFill="1" applyBorder="1" applyAlignment="1">
      <alignment horizontal="center" vertical="center"/>
    </xf>
    <xf numFmtId="21" fontId="77" fillId="5" borderId="21" xfId="0" applyNumberFormat="1" applyFont="1" applyFill="1" applyBorder="1" applyAlignment="1">
      <alignment horizontal="center" vertical="center"/>
    </xf>
    <xf numFmtId="1" fontId="78" fillId="5" borderId="21" xfId="0" applyNumberFormat="1" applyFont="1" applyFill="1" applyBorder="1" applyAlignment="1">
      <alignment horizontal="center" vertical="center"/>
    </xf>
    <xf numFmtId="0" fontId="32" fillId="10" borderId="3" xfId="0" applyFont="1" applyFill="1" applyBorder="1" applyAlignment="1">
      <alignment horizontal="center" vertical="center"/>
    </xf>
    <xf numFmtId="0" fontId="33" fillId="10" borderId="4" xfId="0" applyFont="1" applyFill="1" applyBorder="1" applyAlignment="1">
      <alignment horizontal="center" vertical="center"/>
    </xf>
    <xf numFmtId="1" fontId="78" fillId="10" borderId="0" xfId="0" applyNumberFormat="1" applyFont="1" applyFill="1" applyBorder="1" applyAlignment="1">
      <alignment horizontal="center" vertical="center"/>
    </xf>
    <xf numFmtId="1" fontId="76" fillId="5" borderId="21" xfId="0" applyNumberFormat="1" applyFont="1" applyFill="1" applyBorder="1" applyAlignment="1">
      <alignment horizontal="center" vertical="center"/>
    </xf>
    <xf numFmtId="1" fontId="3" fillId="0" borderId="21" xfId="0" applyNumberFormat="1" applyFont="1" applyFill="1" applyBorder="1" applyAlignment="1">
      <alignment horizontal="center" vertical="center"/>
    </xf>
    <xf numFmtId="1" fontId="80" fillId="0" borderId="21" xfId="0" applyNumberFormat="1" applyFont="1" applyFill="1" applyBorder="1" applyAlignment="1">
      <alignment horizontal="center" vertical="center"/>
    </xf>
    <xf numFmtId="0" fontId="70" fillId="0" borderId="0" xfId="0" applyFont="1" applyFill="1" applyBorder="1" applyAlignment="1">
      <alignment horizontal="left" vertical="top" wrapText="1"/>
    </xf>
    <xf numFmtId="0" fontId="70" fillId="0" borderId="0" xfId="0" applyFont="1" applyBorder="1" applyAlignment="1">
      <alignment vertical="top" wrapText="1"/>
    </xf>
    <xf numFmtId="0" fontId="42" fillId="6" borderId="0" xfId="0" applyFont="1" applyFill="1" applyBorder="1" applyAlignment="1">
      <alignment horizontal="center" vertical="center"/>
    </xf>
    <xf numFmtId="0" fontId="36" fillId="0" borderId="0" xfId="0" applyNumberFormat="1" applyFont="1" applyFill="1" applyBorder="1" applyAlignment="1">
      <alignment horizontal="right" vertical="center" textRotation="90"/>
    </xf>
    <xf numFmtId="0" fontId="70" fillId="0" borderId="0" xfId="0" applyFont="1" applyFill="1" applyBorder="1" applyAlignment="1">
      <alignment horizontal="left" vertical="top" wrapText="1"/>
    </xf>
    <xf numFmtId="0" fontId="8" fillId="0" borderId="0" xfId="0" applyFont="1" applyBorder="1" applyAlignment="1">
      <alignment horizontal="center" vertical="center" wrapText="1"/>
    </xf>
    <xf numFmtId="0" fontId="24" fillId="6" borderId="0" xfId="0" applyFont="1" applyFill="1" applyBorder="1" applyAlignment="1">
      <alignment horizontal="center" vertical="center"/>
    </xf>
    <xf numFmtId="0" fontId="13" fillId="12" borderId="15" xfId="0" applyFont="1" applyFill="1" applyBorder="1" applyAlignment="1">
      <alignment horizontal="center" vertical="center"/>
    </xf>
    <xf numFmtId="0" fontId="20" fillId="4" borderId="4" xfId="0" applyFont="1" applyFill="1" applyBorder="1" applyAlignment="1">
      <alignment horizontal="center" vertical="center"/>
    </xf>
    <xf numFmtId="0" fontId="43" fillId="0" borderId="0" xfId="0" applyFont="1" applyBorder="1" applyAlignment="1">
      <alignment horizontal="center" vertical="center"/>
    </xf>
    <xf numFmtId="0" fontId="19" fillId="4" borderId="3" xfId="0" applyFont="1" applyFill="1" applyBorder="1" applyAlignment="1">
      <alignment horizontal="center" vertical="center"/>
    </xf>
    <xf numFmtId="0" fontId="32" fillId="4" borderId="3" xfId="0" applyFont="1" applyFill="1" applyBorder="1" applyAlignment="1">
      <alignment horizontal="center" vertical="center"/>
    </xf>
    <xf numFmtId="0" fontId="15" fillId="0" borderId="0" xfId="0" applyFont="1" applyFill="1" applyBorder="1" applyAlignment="1">
      <alignment horizontal="center" vertical="center"/>
    </xf>
    <xf numFmtId="0" fontId="55" fillId="0" borderId="0" xfId="0" applyFont="1" applyFill="1" applyBorder="1" applyAlignment="1">
      <alignment horizontal="center" vertical="center"/>
    </xf>
    <xf numFmtId="0" fontId="17" fillId="0" borderId="0" xfId="0" applyFont="1" applyFill="1" applyBorder="1" applyAlignment="1">
      <alignment horizontal="right" vertical="center"/>
    </xf>
    <xf numFmtId="0" fontId="18" fillId="0" borderId="0" xfId="0" applyFont="1" applyFill="1" applyBorder="1" applyAlignment="1">
      <alignment horizontal="right" vertical="center"/>
    </xf>
    <xf numFmtId="0" fontId="43" fillId="0" borderId="0" xfId="0" applyFont="1" applyFill="1" applyBorder="1" applyAlignment="1">
      <alignment horizontal="center" vertical="center"/>
    </xf>
    <xf numFmtId="0" fontId="19" fillId="0" borderId="0" xfId="0" applyFont="1" applyFill="1" applyBorder="1" applyAlignment="1">
      <alignment horizontal="center" vertical="center"/>
    </xf>
    <xf numFmtId="0" fontId="20" fillId="0" borderId="0" xfId="0" applyFont="1" applyFill="1" applyBorder="1" applyAlignment="1">
      <alignment horizontal="center" vertical="center"/>
    </xf>
    <xf numFmtId="0" fontId="13" fillId="0" borderId="0" xfId="0" applyFont="1" applyFill="1" applyBorder="1" applyAlignment="1">
      <alignment horizontal="center" vertical="center"/>
    </xf>
    <xf numFmtId="0" fontId="23" fillId="0" borderId="0" xfId="0" applyFont="1" applyFill="1" applyBorder="1" applyAlignment="1">
      <alignment vertical="center"/>
    </xf>
    <xf numFmtId="0" fontId="8" fillId="0" borderId="0" xfId="0" applyFont="1" applyFill="1" applyBorder="1" applyAlignment="1">
      <alignment horizontal="center" vertical="center"/>
    </xf>
    <xf numFmtId="0" fontId="44" fillId="0" borderId="0" xfId="0" applyNumberFormat="1" applyFont="1" applyFill="1" applyBorder="1" applyAlignment="1">
      <alignment horizontal="center" vertical="center"/>
    </xf>
    <xf numFmtId="0" fontId="24" fillId="0" borderId="0" xfId="0" applyFont="1" applyFill="1" applyBorder="1" applyAlignment="1">
      <alignment horizontal="center" vertical="center"/>
    </xf>
    <xf numFmtId="0" fontId="17" fillId="0" borderId="0" xfId="0" applyFont="1" applyFill="1" applyBorder="1" applyAlignment="1">
      <alignment horizontal="left" vertical="center"/>
    </xf>
    <xf numFmtId="0" fontId="58" fillId="22" borderId="0" xfId="0" applyFont="1" applyFill="1"/>
    <xf numFmtId="0" fontId="47" fillId="23" borderId="0" xfId="0" applyFont="1" applyFill="1" applyAlignment="1">
      <alignment horizontal="center" vertical="center"/>
    </xf>
    <xf numFmtId="0" fontId="0" fillId="21" borderId="0" xfId="0" applyFill="1"/>
    <xf numFmtId="21" fontId="0" fillId="21" borderId="0" xfId="0" applyNumberFormat="1" applyFill="1"/>
    <xf numFmtId="1" fontId="81" fillId="0" borderId="0" xfId="0" applyNumberFormat="1" applyFont="1" applyBorder="1" applyAlignment="1">
      <alignment horizontal="right"/>
    </xf>
    <xf numFmtId="0" fontId="28" fillId="0" borderId="0" xfId="0" applyFont="1" applyFill="1" applyBorder="1" applyAlignment="1">
      <alignment horizontal="left" vertical="center"/>
    </xf>
    <xf numFmtId="0" fontId="35" fillId="0" borderId="0" xfId="0" applyFont="1" applyBorder="1" applyAlignment="1">
      <alignment horizontal="right"/>
    </xf>
    <xf numFmtId="0" fontId="70" fillId="0" borderId="0" xfId="0" applyFont="1" applyFill="1" applyBorder="1" applyAlignment="1">
      <alignment horizontal="left" vertical="top" wrapText="1"/>
    </xf>
    <xf numFmtId="1" fontId="27" fillId="5" borderId="0" xfId="0" applyNumberFormat="1" applyFont="1" applyFill="1" applyBorder="1" applyAlignment="1">
      <alignment horizontal="center" vertical="center"/>
    </xf>
    <xf numFmtId="1" fontId="36" fillId="5" borderId="0" xfId="0" applyNumberFormat="1" applyFont="1" applyFill="1" applyBorder="1" applyAlignment="1">
      <alignment horizontal="left" vertical="center"/>
    </xf>
    <xf numFmtId="1" fontId="27" fillId="5" borderId="0" xfId="0" applyNumberFormat="1" applyFont="1" applyFill="1" applyBorder="1" applyAlignment="1">
      <alignment vertical="center"/>
    </xf>
    <xf numFmtId="1" fontId="4" fillId="0" borderId="5" xfId="0" applyNumberFormat="1" applyFont="1" applyFill="1" applyBorder="1" applyAlignment="1">
      <alignment horizontal="left"/>
    </xf>
    <xf numFmtId="0" fontId="0" fillId="0" borderId="5" xfId="0" applyFill="1" applyBorder="1"/>
    <xf numFmtId="0" fontId="70" fillId="0" borderId="0" xfId="0" applyFont="1" applyFill="1" applyBorder="1" applyAlignment="1">
      <alignment vertical="top" wrapText="1"/>
    </xf>
    <xf numFmtId="0" fontId="70" fillId="0" borderId="0" xfId="0" applyFont="1" applyFill="1" applyBorder="1" applyAlignment="1">
      <alignment vertical="top"/>
    </xf>
    <xf numFmtId="0" fontId="42" fillId="6" borderId="0" xfId="0" applyFont="1" applyFill="1" applyBorder="1" applyAlignment="1">
      <alignment horizontal="center" vertical="center"/>
    </xf>
    <xf numFmtId="0" fontId="36" fillId="0" borderId="0" xfId="0" applyNumberFormat="1" applyFont="1" applyFill="1" applyBorder="1" applyAlignment="1">
      <alignment horizontal="right" vertical="center" textRotation="90"/>
    </xf>
    <xf numFmtId="0" fontId="70" fillId="0" borderId="0" xfId="0" applyFont="1" applyFill="1" applyBorder="1" applyAlignment="1">
      <alignment horizontal="left" vertical="top" wrapText="1"/>
    </xf>
    <xf numFmtId="0" fontId="8" fillId="0" borderId="0" xfId="0" applyFont="1" applyBorder="1" applyAlignment="1">
      <alignment horizontal="center" vertical="center" wrapText="1"/>
    </xf>
    <xf numFmtId="0" fontId="32" fillId="4" borderId="3" xfId="0" applyFont="1" applyFill="1" applyBorder="1" applyAlignment="1">
      <alignment horizontal="center" vertical="center"/>
    </xf>
    <xf numFmtId="0" fontId="60" fillId="24" borderId="0" xfId="0" applyFont="1" applyFill="1"/>
    <xf numFmtId="0" fontId="82" fillId="24" borderId="0" xfId="0" applyFont="1" applyFill="1"/>
    <xf numFmtId="0" fontId="70" fillId="0" borderId="0" xfId="0" applyFont="1" applyFill="1" applyBorder="1" applyAlignment="1">
      <alignment horizontal="left" vertical="top" wrapText="1"/>
    </xf>
    <xf numFmtId="0" fontId="67" fillId="25" borderId="0" xfId="0" applyFont="1" applyFill="1" applyBorder="1"/>
    <xf numFmtId="0" fontId="67" fillId="0" borderId="0" xfId="0" applyFont="1" applyFill="1" applyBorder="1"/>
    <xf numFmtId="46" fontId="79" fillId="6" borderId="1" xfId="0" applyNumberFormat="1" applyFont="1" applyFill="1" applyBorder="1" applyAlignment="1">
      <alignment horizontal="center" vertical="center"/>
    </xf>
    <xf numFmtId="46" fontId="28" fillId="6" borderId="1" xfId="0" applyNumberFormat="1" applyFont="1" applyFill="1" applyBorder="1" applyAlignment="1">
      <alignment horizontal="center" vertical="center"/>
    </xf>
    <xf numFmtId="19" fontId="5" fillId="0" borderId="1" xfId="0" applyNumberFormat="1" applyFont="1" applyFill="1" applyBorder="1" applyAlignment="1">
      <alignment horizontal="center" vertical="center"/>
    </xf>
    <xf numFmtId="19" fontId="29" fillId="0" borderId="21" xfId="0" applyNumberFormat="1" applyFont="1" applyFill="1" applyBorder="1" applyAlignment="1">
      <alignment horizontal="center" vertical="center"/>
    </xf>
    <xf numFmtId="0" fontId="4" fillId="0" borderId="0" xfId="0" applyFont="1" applyAlignment="1">
      <alignment horizontal="right"/>
    </xf>
    <xf numFmtId="0" fontId="26" fillId="0" borderId="0" xfId="0" applyFont="1" applyBorder="1" applyAlignment="1">
      <alignment horizontal="center" vertical="center"/>
    </xf>
    <xf numFmtId="0" fontId="25" fillId="0" borderId="0" xfId="0" applyFont="1" applyAlignment="1">
      <alignment horizontal="right"/>
    </xf>
    <xf numFmtId="0" fontId="42" fillId="6" borderId="0" xfId="0" applyFont="1" applyFill="1" applyBorder="1" applyAlignment="1">
      <alignment horizontal="center" vertical="center"/>
    </xf>
    <xf numFmtId="0" fontId="20" fillId="4" borderId="4" xfId="0" applyFont="1" applyFill="1" applyBorder="1" applyAlignment="1">
      <alignment horizontal="center" vertical="center"/>
    </xf>
    <xf numFmtId="0" fontId="43" fillId="0" borderId="0" xfId="0" applyFont="1" applyBorder="1" applyAlignment="1">
      <alignment horizontal="center" vertical="center"/>
    </xf>
    <xf numFmtId="0" fontId="19" fillId="4" borderId="3" xfId="0" applyFont="1" applyFill="1" applyBorder="1" applyAlignment="1">
      <alignment horizontal="center" vertical="center"/>
    </xf>
    <xf numFmtId="0" fontId="24" fillId="6" borderId="0" xfId="0" applyFont="1" applyFill="1" applyBorder="1" applyAlignment="1">
      <alignment horizontal="center" vertical="center"/>
    </xf>
    <xf numFmtId="0" fontId="13" fillId="12" borderId="15" xfId="0" applyFont="1" applyFill="1" applyBorder="1" applyAlignment="1">
      <alignment horizontal="center" vertical="center"/>
    </xf>
    <xf numFmtId="0" fontId="32" fillId="4" borderId="3" xfId="0" applyFont="1" applyFill="1" applyBorder="1" applyAlignment="1">
      <alignment horizontal="center" vertical="center"/>
    </xf>
    <xf numFmtId="0" fontId="84" fillId="0" borderId="0" xfId="0" applyFont="1" applyFill="1"/>
    <xf numFmtId="0" fontId="84" fillId="0" borderId="0" xfId="0" applyFont="1"/>
    <xf numFmtId="1" fontId="3" fillId="5" borderId="43" xfId="0" applyNumberFormat="1" applyFont="1" applyFill="1" applyBorder="1" applyAlignment="1">
      <alignment horizontal="center" vertical="center"/>
    </xf>
    <xf numFmtId="0" fontId="49" fillId="0" borderId="0" xfId="0" applyFont="1" applyBorder="1" applyAlignment="1">
      <alignment horizontal="center" vertical="center"/>
    </xf>
    <xf numFmtId="0" fontId="50" fillId="0" borderId="0" xfId="0" applyFont="1" applyBorder="1" applyAlignment="1">
      <alignment horizontal="center" vertical="center"/>
    </xf>
    <xf numFmtId="0" fontId="37" fillId="0" borderId="0" xfId="0" applyFont="1" applyAlignment="1">
      <alignment horizontal="center"/>
    </xf>
    <xf numFmtId="0" fontId="51" fillId="0" borderId="0" xfId="0" applyFont="1" applyBorder="1" applyAlignment="1">
      <alignment horizontal="center" vertical="center"/>
    </xf>
    <xf numFmtId="0" fontId="52" fillId="0" borderId="0" xfId="0" applyFont="1" applyBorder="1" applyAlignment="1">
      <alignment horizontal="center" vertical="center"/>
    </xf>
    <xf numFmtId="0" fontId="42" fillId="6" borderId="0" xfId="0" applyFont="1" applyFill="1" applyBorder="1" applyAlignment="1">
      <alignment horizontal="center" vertical="center"/>
    </xf>
    <xf numFmtId="0" fontId="53" fillId="0" borderId="0" xfId="0" applyFont="1" applyBorder="1" applyAlignment="1">
      <alignment horizontal="center" vertical="center"/>
    </xf>
    <xf numFmtId="0" fontId="54" fillId="0" borderId="0" xfId="0" applyFont="1"/>
    <xf numFmtId="0" fontId="39" fillId="12" borderId="16" xfId="0" applyFont="1" applyFill="1" applyBorder="1" applyAlignment="1">
      <alignment horizontal="center" vertical="center"/>
    </xf>
    <xf numFmtId="0" fontId="36" fillId="0" borderId="34" xfId="0" applyNumberFormat="1" applyFont="1" applyFill="1" applyBorder="1" applyAlignment="1">
      <alignment horizontal="right" vertical="center" textRotation="90"/>
    </xf>
    <xf numFmtId="0" fontId="36" fillId="0" borderId="0" xfId="0" applyNumberFormat="1" applyFont="1" applyFill="1" applyBorder="1" applyAlignment="1">
      <alignment horizontal="right" vertical="center" textRotation="90"/>
    </xf>
    <xf numFmtId="0" fontId="36" fillId="0" borderId="35" xfId="0" applyNumberFormat="1" applyFont="1" applyFill="1" applyBorder="1" applyAlignment="1">
      <alignment horizontal="right" vertical="center" textRotation="90"/>
    </xf>
    <xf numFmtId="0" fontId="70" fillId="0" borderId="0" xfId="0" applyFont="1" applyFill="1" applyBorder="1" applyAlignment="1">
      <alignment horizontal="left" vertical="top" wrapText="1"/>
    </xf>
    <xf numFmtId="0" fontId="35" fillId="7" borderId="0" xfId="0" applyFont="1" applyFill="1" applyBorder="1" applyAlignment="1">
      <alignment horizontal="center"/>
    </xf>
    <xf numFmtId="0" fontId="35" fillId="3" borderId="0" xfId="0" applyFont="1" applyFill="1" applyBorder="1" applyAlignment="1">
      <alignment horizontal="center"/>
    </xf>
    <xf numFmtId="1" fontId="8" fillId="0" borderId="0" xfId="0" applyNumberFormat="1" applyFont="1" applyBorder="1" applyAlignment="1">
      <alignment horizontal="left" vertical="top" wrapText="1"/>
    </xf>
    <xf numFmtId="0" fontId="70" fillId="0" borderId="0" xfId="0" applyFont="1" applyBorder="1" applyAlignment="1">
      <alignment horizontal="left" vertical="top" wrapText="1"/>
    </xf>
    <xf numFmtId="1" fontId="8" fillId="0" borderId="0" xfId="0" applyNumberFormat="1" applyFont="1" applyFill="1" applyBorder="1" applyAlignment="1">
      <alignment horizontal="left" vertical="top" wrapText="1"/>
    </xf>
    <xf numFmtId="0" fontId="83" fillId="12" borderId="16" xfId="0" applyFont="1" applyFill="1" applyBorder="1" applyAlignment="1">
      <alignment horizontal="center" vertical="center"/>
    </xf>
    <xf numFmtId="1" fontId="75" fillId="6" borderId="21" xfId="0" applyNumberFormat="1" applyFont="1" applyFill="1" applyBorder="1" applyAlignment="1">
      <alignment horizontal="center" vertical="center"/>
    </xf>
    <xf numFmtId="0" fontId="33" fillId="4" borderId="0" xfId="0" applyFont="1" applyFill="1" applyBorder="1" applyAlignment="1">
      <alignment horizontal="center" vertical="center"/>
    </xf>
    <xf numFmtId="0" fontId="8" fillId="0" borderId="0" xfId="0" applyFont="1" applyBorder="1" applyAlignment="1">
      <alignment horizontal="center" vertical="center" wrapText="1"/>
    </xf>
    <xf numFmtId="0" fontId="21" fillId="0" borderId="39" xfId="0" applyFont="1" applyFill="1" applyBorder="1" applyAlignment="1">
      <alignment horizontal="center" vertical="center" textRotation="90" wrapText="1"/>
    </xf>
    <xf numFmtId="0" fontId="21" fillId="0" borderId="40" xfId="0" applyFont="1" applyFill="1" applyBorder="1" applyAlignment="1">
      <alignment horizontal="center" vertical="center" textRotation="90" wrapText="1"/>
    </xf>
    <xf numFmtId="0" fontId="22" fillId="15" borderId="33" xfId="0" applyFont="1" applyFill="1" applyBorder="1" applyAlignment="1">
      <alignment horizontal="left" vertical="center"/>
    </xf>
    <xf numFmtId="0" fontId="7" fillId="15" borderId="33" xfId="0" applyFont="1" applyFill="1" applyBorder="1"/>
    <xf numFmtId="0" fontId="21" fillId="0" borderId="19" xfId="0" applyFont="1" applyFill="1" applyBorder="1" applyAlignment="1">
      <alignment horizontal="center" vertical="center" textRotation="90" wrapText="1"/>
    </xf>
    <xf numFmtId="0" fontId="21" fillId="0" borderId="38" xfId="0" applyFont="1" applyFill="1" applyBorder="1" applyAlignment="1">
      <alignment horizontal="center" vertical="center" textRotation="90" wrapText="1"/>
    </xf>
    <xf numFmtId="0" fontId="21" fillId="0" borderId="17" xfId="0" applyFont="1" applyFill="1" applyBorder="1" applyAlignment="1">
      <alignment horizontal="center" vertical="center" textRotation="90" wrapText="1"/>
    </xf>
    <xf numFmtId="0" fontId="21" fillId="0" borderId="36" xfId="0" applyFont="1" applyFill="1" applyBorder="1" applyAlignment="1">
      <alignment horizontal="center" vertical="center" textRotation="90" wrapText="1"/>
    </xf>
    <xf numFmtId="0" fontId="21" fillId="0" borderId="41" xfId="0" applyFont="1" applyFill="1" applyBorder="1" applyAlignment="1">
      <alignment horizontal="center" vertical="center" textRotation="90" wrapText="1"/>
    </xf>
    <xf numFmtId="0" fontId="21" fillId="0" borderId="42" xfId="0" applyFont="1" applyFill="1" applyBorder="1" applyAlignment="1">
      <alignment horizontal="center" vertical="center" textRotation="90" wrapText="1"/>
    </xf>
    <xf numFmtId="0" fontId="24" fillId="6" borderId="0" xfId="0" applyFont="1" applyFill="1" applyBorder="1" applyAlignment="1">
      <alignment horizontal="center" vertical="center"/>
    </xf>
    <xf numFmtId="0" fontId="22" fillId="13" borderId="33" xfId="0" applyFont="1" applyFill="1" applyBorder="1" applyAlignment="1">
      <alignment horizontal="left" vertical="center"/>
    </xf>
    <xf numFmtId="0" fontId="7" fillId="13" borderId="33" xfId="0" applyFont="1" applyFill="1" applyBorder="1"/>
    <xf numFmtId="0" fontId="21" fillId="0" borderId="18" xfId="0" applyFont="1" applyFill="1" applyBorder="1" applyAlignment="1">
      <alignment horizontal="center" vertical="center" textRotation="90" wrapText="1"/>
    </xf>
    <xf numFmtId="0" fontId="21" fillId="0" borderId="37" xfId="0" applyFont="1" applyFill="1" applyBorder="1" applyAlignment="1">
      <alignment horizontal="center" vertical="center" textRotation="90" wrapText="1"/>
    </xf>
    <xf numFmtId="0" fontId="13" fillId="12" borderId="15" xfId="0" applyFont="1" applyFill="1" applyBorder="1" applyAlignment="1">
      <alignment horizontal="center" vertical="center"/>
    </xf>
    <xf numFmtId="0" fontId="20" fillId="4" borderId="4" xfId="0" applyFont="1" applyFill="1" applyBorder="1" applyAlignment="1">
      <alignment horizontal="center" vertical="center"/>
    </xf>
    <xf numFmtId="0" fontId="15" fillId="0" borderId="0" xfId="0" applyFont="1" applyBorder="1" applyAlignment="1">
      <alignment horizontal="center" vertical="center"/>
    </xf>
    <xf numFmtId="0" fontId="55" fillId="0" borderId="0" xfId="0" applyFont="1" applyBorder="1" applyAlignment="1">
      <alignment horizontal="center" vertical="center"/>
    </xf>
    <xf numFmtId="0" fontId="16" fillId="0" borderId="0" xfId="0" applyFont="1" applyAlignment="1">
      <alignment horizontal="center"/>
    </xf>
    <xf numFmtId="0" fontId="43" fillId="0" borderId="0" xfId="0" applyFont="1" applyBorder="1" applyAlignment="1">
      <alignment horizontal="center" vertical="center"/>
    </xf>
    <xf numFmtId="0" fontId="19" fillId="4" borderId="3" xfId="0" applyFont="1" applyFill="1" applyBorder="1" applyAlignment="1">
      <alignment horizontal="center" vertical="center"/>
    </xf>
    <xf numFmtId="0" fontId="56" fillId="12" borderId="16" xfId="0" applyFont="1" applyFill="1" applyBorder="1" applyAlignment="1">
      <alignment horizontal="center" vertical="center"/>
    </xf>
    <xf numFmtId="0" fontId="32" fillId="4" borderId="3" xfId="0" applyFont="1" applyFill="1" applyBorder="1" applyAlignment="1">
      <alignment horizontal="center" vertical="center"/>
    </xf>
    <xf numFmtId="1" fontId="25" fillId="0" borderId="0" xfId="0" applyNumberFormat="1" applyFont="1"/>
    <xf numFmtId="0" fontId="36" fillId="0" borderId="34" xfId="0" applyNumberFormat="1" applyFont="1" applyFill="1" applyBorder="1" applyAlignment="1">
      <alignment horizontal="center" vertical="center" textRotation="90"/>
    </xf>
    <xf numFmtId="0" fontId="36" fillId="0" borderId="0" xfId="0" applyNumberFormat="1" applyFont="1" applyFill="1" applyBorder="1" applyAlignment="1">
      <alignment horizontal="center" vertical="center" textRotation="90"/>
    </xf>
    <xf numFmtId="0" fontId="21" fillId="0" borderId="44" xfId="0" applyFont="1" applyFill="1" applyBorder="1" applyAlignment="1">
      <alignment horizontal="center" vertical="center" textRotation="90" wrapText="1"/>
    </xf>
    <xf numFmtId="0" fontId="21" fillId="0" borderId="45" xfId="0" applyFont="1" applyFill="1" applyBorder="1" applyAlignment="1">
      <alignment horizontal="center" vertical="center" textRotation="90" wrapText="1"/>
    </xf>
    <xf numFmtId="0" fontId="6" fillId="0" borderId="21" xfId="0" applyNumberFormat="1" applyFont="1" applyBorder="1" applyAlignment="1">
      <alignment horizontal="center"/>
    </xf>
    <xf numFmtId="1" fontId="80" fillId="5" borderId="21" xfId="0" applyNumberFormat="1" applyFont="1" applyFill="1" applyBorder="1" applyAlignment="1">
      <alignment horizontal="center" vertical="center"/>
    </xf>
    <xf numFmtId="0" fontId="8" fillId="0" borderId="0" xfId="0" applyFont="1" applyBorder="1" applyAlignment="1">
      <alignment horizontal="right"/>
    </xf>
    <xf numFmtId="1" fontId="8" fillId="0" borderId="0" xfId="0" applyNumberFormat="1" applyFont="1" applyBorder="1" applyAlignment="1">
      <alignment vertical="top" wrapText="1"/>
    </xf>
    <xf numFmtId="170" fontId="28" fillId="6" borderId="1" xfId="0" applyNumberFormat="1" applyFont="1" applyFill="1" applyBorder="1" applyAlignment="1">
      <alignment horizontal="center" vertical="center"/>
    </xf>
    <xf numFmtId="21" fontId="29" fillId="5" borderId="21" xfId="0" applyNumberFormat="1" applyFont="1" applyFill="1" applyBorder="1" applyAlignment="1">
      <alignment horizontal="left" vertical="center" wrapText="1"/>
    </xf>
    <xf numFmtId="21" fontId="85" fillId="5" borderId="21" xfId="0" applyNumberFormat="1" applyFont="1" applyFill="1" applyBorder="1" applyAlignment="1">
      <alignment horizontal="left" vertical="center" wrapText="1"/>
    </xf>
  </cellXfs>
  <cellStyles count="3">
    <cellStyle name="Normal" xfId="0" builtinId="0"/>
    <cellStyle name="normální 2" xfId="1"/>
    <cellStyle name="normální_plzen 23" xfId="2"/>
  </cellStyles>
  <dxfs count="16">
    <dxf>
      <font>
        <color rgb="FFFF0000"/>
      </font>
      <fill>
        <patternFill>
          <bgColor rgb="FFFF0000"/>
        </patternFill>
      </fill>
    </dxf>
    <dxf>
      <font>
        <color rgb="FFFF0000"/>
      </font>
      <fill>
        <patternFill>
          <bgColor rgb="FFFF0000"/>
        </patternFill>
      </fill>
    </dxf>
    <dxf>
      <font>
        <color rgb="FFFF0000"/>
      </font>
      <fill>
        <patternFill>
          <bgColor rgb="FFFF0000"/>
        </patternFill>
      </fill>
    </dxf>
    <dxf>
      <font>
        <color rgb="FFFF0000"/>
      </font>
      <fill>
        <patternFill>
          <bgColor rgb="FFFF0000"/>
        </patternFill>
      </fill>
    </dxf>
    <dxf>
      <font>
        <color rgb="FFFF0000"/>
      </font>
      <fill>
        <patternFill>
          <bgColor rgb="FFFF0000"/>
        </patternFill>
      </fill>
    </dxf>
    <dxf>
      <font>
        <color rgb="FFFF0000"/>
      </font>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theme="0"/>
      </font>
    </dxf>
    <dxf>
      <font>
        <color theme="0"/>
      </font>
    </dxf>
    <dxf>
      <font>
        <color theme="0"/>
      </font>
    </dxf>
    <dxf>
      <font>
        <color theme="0"/>
      </font>
    </dxf>
    <dxf>
      <font>
        <color theme="0"/>
      </font>
    </dxf>
    <dxf>
      <font>
        <color theme="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6.png"/><Relationship Id="rId5" Type="http://schemas.openxmlformats.org/officeDocument/2006/relationships/image" Target="../media/image2.png"/><Relationship Id="rId4"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 Id="rId5" Type="http://schemas.openxmlformats.org/officeDocument/2006/relationships/image" Target="../media/image2.png"/><Relationship Id="rId4"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7.jpeg"/></Relationships>
</file>

<file path=xl/drawings/_rels/drawing5.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6.png"/><Relationship Id="rId5" Type="http://schemas.openxmlformats.org/officeDocument/2006/relationships/image" Target="../media/image2.png"/><Relationship Id="rId4"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8.png"/><Relationship Id="rId5" Type="http://schemas.openxmlformats.org/officeDocument/2006/relationships/image" Target="../media/image2.png"/><Relationship Id="rId4"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8866</xdr:colOff>
      <xdr:row>0</xdr:row>
      <xdr:rowOff>0</xdr:rowOff>
    </xdr:from>
    <xdr:to>
      <xdr:col>2</xdr:col>
      <xdr:colOff>106807</xdr:colOff>
      <xdr:row>1</xdr:row>
      <xdr:rowOff>178883</xdr:rowOff>
    </xdr:to>
    <xdr:pic>
      <xdr:nvPicPr>
        <xdr:cNvPr id="4" name="Picture 3"/>
        <xdr:cNvPicPr>
          <a:picLocks noChangeAspect="1"/>
        </xdr:cNvPicPr>
      </xdr:nvPicPr>
      <xdr:blipFill>
        <a:blip xmlns:r="http://schemas.openxmlformats.org/officeDocument/2006/relationships" r:embed="rId1"/>
        <a:stretch>
          <a:fillRect/>
        </a:stretch>
      </xdr:blipFill>
      <xdr:spPr>
        <a:xfrm>
          <a:off x="330745" y="0"/>
          <a:ext cx="505217" cy="605866"/>
        </a:xfrm>
        <a:prstGeom prst="rect">
          <a:avLst/>
        </a:prstGeom>
      </xdr:spPr>
    </xdr:pic>
    <xdr:clientData/>
  </xdr:twoCellAnchor>
  <xdr:twoCellAnchor editAs="oneCell">
    <xdr:from>
      <xdr:col>8</xdr:col>
      <xdr:colOff>597780</xdr:colOff>
      <xdr:row>0</xdr:row>
      <xdr:rowOff>6568</xdr:rowOff>
    </xdr:from>
    <xdr:to>
      <xdr:col>9</xdr:col>
      <xdr:colOff>417132</xdr:colOff>
      <xdr:row>2</xdr:row>
      <xdr:rowOff>65689</xdr:rowOff>
    </xdr:to>
    <xdr:pic>
      <xdr:nvPicPr>
        <xdr:cNvPr id="6" name="irc_mi" descr="http://www.lanskroun.eu/customers/lanskroun/ftp/File/loga-znaky/znak-lanskroun.bmp"/>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895901" y="6568"/>
          <a:ext cx="541938" cy="6831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59122</xdr:colOff>
      <xdr:row>145</xdr:row>
      <xdr:rowOff>45983</xdr:rowOff>
    </xdr:from>
    <xdr:to>
      <xdr:col>9</xdr:col>
      <xdr:colOff>95420</xdr:colOff>
      <xdr:row>153</xdr:row>
      <xdr:rowOff>99437</xdr:rowOff>
    </xdr:to>
    <xdr:grpSp>
      <xdr:nvGrpSpPr>
        <xdr:cNvPr id="12" name="Group 11"/>
        <xdr:cNvGrpSpPr>
          <a:grpSpLocks noChangeAspect="1"/>
        </xdr:cNvGrpSpPr>
      </xdr:nvGrpSpPr>
      <xdr:grpSpPr>
        <a:xfrm>
          <a:off x="382972" y="27611333"/>
          <a:ext cx="7742023" cy="1348854"/>
          <a:chOff x="938373" y="29147880"/>
          <a:chExt cx="13388372" cy="2474193"/>
        </a:xfrm>
      </xdr:grpSpPr>
      <xdr:grpSp>
        <xdr:nvGrpSpPr>
          <xdr:cNvPr id="13" name="Group 12"/>
          <xdr:cNvGrpSpPr/>
        </xdr:nvGrpSpPr>
        <xdr:grpSpPr>
          <a:xfrm>
            <a:off x="6408604" y="29147880"/>
            <a:ext cx="7918141" cy="2474193"/>
            <a:chOff x="6408604" y="29147880"/>
            <a:chExt cx="7918141" cy="2474193"/>
          </a:xfrm>
        </xdr:grpSpPr>
        <xdr:pic>
          <xdr:nvPicPr>
            <xdr:cNvPr id="15" name="Picture 14"/>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1272630" y="29147880"/>
              <a:ext cx="3054115" cy="2474193"/>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6" name="Picture 15"/>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408604" y="29167420"/>
              <a:ext cx="4906120" cy="2435112"/>
            </a:xfrm>
            <a:prstGeom prst="rect">
              <a:avLst/>
            </a:prstGeom>
            <a:noFill/>
            <a:extLst>
              <a:ext uri="{909E8E84-426E-40DD-AFC4-6F175D3DCCD1}">
                <a14:hiddenFill xmlns:a14="http://schemas.microsoft.com/office/drawing/2010/main">
                  <a:solidFill>
                    <a:srgbClr val="FFFFFF"/>
                  </a:solidFill>
                </a14:hiddenFill>
              </a:ext>
            </a:extLst>
          </xdr:spPr>
        </xdr:pic>
      </xdr:grpSp>
      <xdr:pic>
        <xdr:nvPicPr>
          <xdr:cNvPr id="14" name="Picture 13"/>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938373" y="29205940"/>
            <a:ext cx="5622915" cy="2368402"/>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369794</xdr:colOff>
      <xdr:row>174</xdr:row>
      <xdr:rowOff>89647</xdr:rowOff>
    </xdr:from>
    <xdr:to>
      <xdr:col>9</xdr:col>
      <xdr:colOff>249596</xdr:colOff>
      <xdr:row>183</xdr:row>
      <xdr:rowOff>44951</xdr:rowOff>
    </xdr:to>
    <xdr:grpSp>
      <xdr:nvGrpSpPr>
        <xdr:cNvPr id="2" name="Group 1"/>
        <xdr:cNvGrpSpPr>
          <a:grpSpLocks noChangeAspect="1"/>
        </xdr:cNvGrpSpPr>
      </xdr:nvGrpSpPr>
      <xdr:grpSpPr>
        <a:xfrm>
          <a:off x="750794" y="29855272"/>
          <a:ext cx="7728402" cy="1412629"/>
          <a:chOff x="938373" y="29147880"/>
          <a:chExt cx="13388372" cy="2474193"/>
        </a:xfrm>
      </xdr:grpSpPr>
      <xdr:grpSp>
        <xdr:nvGrpSpPr>
          <xdr:cNvPr id="3" name="Group 2"/>
          <xdr:cNvGrpSpPr/>
        </xdr:nvGrpSpPr>
        <xdr:grpSpPr>
          <a:xfrm>
            <a:off x="6408604" y="29147880"/>
            <a:ext cx="7918141" cy="2474193"/>
            <a:chOff x="6408604" y="29147880"/>
            <a:chExt cx="7918141" cy="2474193"/>
          </a:xfrm>
        </xdr:grpSpPr>
        <xdr:pic>
          <xdr:nvPicPr>
            <xdr:cNvPr id="5" name="Picture 4"/>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72630" y="29147880"/>
              <a:ext cx="3054115" cy="2474193"/>
            </a:xfrm>
            <a:prstGeom prst="rect">
              <a:avLst/>
            </a:prstGeom>
            <a:noFill/>
            <a:extLst>
              <a:ext uri="{909E8E84-426E-40DD-AFC4-6F175D3DCCD1}">
                <a14:hiddenFill xmlns:a14="http://schemas.microsoft.com/office/drawing/2010/main">
                  <a:solidFill>
                    <a:srgbClr val="FFFFFF"/>
                  </a:solidFill>
                </a14:hiddenFill>
              </a:ext>
            </a:extLst>
          </xdr:spPr>
        </xdr:pic>
        <xdr:pic>
          <xdr:nvPicPr>
            <xdr:cNvPr id="6" name="Picture 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408604" y="29167420"/>
              <a:ext cx="4906120" cy="2435112"/>
            </a:xfrm>
            <a:prstGeom prst="rect">
              <a:avLst/>
            </a:prstGeom>
            <a:noFill/>
            <a:extLst>
              <a:ext uri="{909E8E84-426E-40DD-AFC4-6F175D3DCCD1}">
                <a14:hiddenFill xmlns:a14="http://schemas.microsoft.com/office/drawing/2010/main">
                  <a:solidFill>
                    <a:srgbClr val="FFFFFF"/>
                  </a:solidFill>
                </a14:hiddenFill>
              </a:ext>
            </a:extLst>
          </xdr:spPr>
        </xdr:pic>
      </xdr:grpSp>
      <xdr:pic>
        <xdr:nvPicPr>
          <xdr:cNvPr id="4" name="Picture 3"/>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938373" y="29205940"/>
            <a:ext cx="5622915" cy="2368402"/>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1</xdr:col>
      <xdr:colOff>56030</xdr:colOff>
      <xdr:row>0</xdr:row>
      <xdr:rowOff>0</xdr:rowOff>
    </xdr:from>
    <xdr:to>
      <xdr:col>2</xdr:col>
      <xdr:colOff>79394</xdr:colOff>
      <xdr:row>1</xdr:row>
      <xdr:rowOff>180042</xdr:rowOff>
    </xdr:to>
    <xdr:pic>
      <xdr:nvPicPr>
        <xdr:cNvPr id="7" name="Picture 6"/>
        <xdr:cNvPicPr>
          <a:picLocks noChangeAspect="1"/>
        </xdr:cNvPicPr>
      </xdr:nvPicPr>
      <xdr:blipFill>
        <a:blip xmlns:r="http://schemas.openxmlformats.org/officeDocument/2006/relationships" r:embed="rId4"/>
        <a:stretch>
          <a:fillRect/>
        </a:stretch>
      </xdr:blipFill>
      <xdr:spPr>
        <a:xfrm>
          <a:off x="437030" y="0"/>
          <a:ext cx="509139" cy="608667"/>
        </a:xfrm>
        <a:prstGeom prst="rect">
          <a:avLst/>
        </a:prstGeom>
      </xdr:spPr>
    </xdr:pic>
    <xdr:clientData/>
  </xdr:twoCellAnchor>
  <xdr:twoCellAnchor editAs="oneCell">
    <xdr:from>
      <xdr:col>8</xdr:col>
      <xdr:colOff>767668</xdr:colOff>
      <xdr:row>0</xdr:row>
      <xdr:rowOff>6568</xdr:rowOff>
    </xdr:from>
    <xdr:to>
      <xdr:col>9</xdr:col>
      <xdr:colOff>536400</xdr:colOff>
      <xdr:row>2</xdr:row>
      <xdr:rowOff>62212</xdr:rowOff>
    </xdr:to>
    <xdr:pic>
      <xdr:nvPicPr>
        <xdr:cNvPr id="8" name="irc_mi" descr="http://www.lanskroun.eu/customers/lanskroun/ftp/File/loga-znaky/znak-lanskroun.bmp"/>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8225743" y="6568"/>
          <a:ext cx="540257" cy="6842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2</xdr:col>
      <xdr:colOff>104807</xdr:colOff>
      <xdr:row>176</xdr:row>
      <xdr:rowOff>21840</xdr:rowOff>
    </xdr:from>
    <xdr:to>
      <xdr:col>10</xdr:col>
      <xdr:colOff>48483</xdr:colOff>
      <xdr:row>184</xdr:row>
      <xdr:rowOff>93687</xdr:rowOff>
    </xdr:to>
    <xdr:grpSp>
      <xdr:nvGrpSpPr>
        <xdr:cNvPr id="8" name="Group 7"/>
        <xdr:cNvGrpSpPr>
          <a:grpSpLocks noChangeAspect="1"/>
        </xdr:cNvGrpSpPr>
      </xdr:nvGrpSpPr>
      <xdr:grpSpPr>
        <a:xfrm>
          <a:off x="876332" y="29920815"/>
          <a:ext cx="7735126" cy="1367247"/>
          <a:chOff x="938373" y="29147880"/>
          <a:chExt cx="13388372" cy="2474193"/>
        </a:xfrm>
      </xdr:grpSpPr>
      <xdr:grpSp>
        <xdr:nvGrpSpPr>
          <xdr:cNvPr id="7" name="Group 6"/>
          <xdr:cNvGrpSpPr/>
        </xdr:nvGrpSpPr>
        <xdr:grpSpPr>
          <a:xfrm>
            <a:off x="6408604" y="29147880"/>
            <a:ext cx="7918141" cy="2474193"/>
            <a:chOff x="6408604" y="29147880"/>
            <a:chExt cx="7918141" cy="2474193"/>
          </a:xfrm>
        </xdr:grpSpPr>
        <xdr:pic>
          <xdr:nvPicPr>
            <xdr:cNvPr id="2" name="Picture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72630" y="29147880"/>
              <a:ext cx="3054115" cy="2474193"/>
            </a:xfrm>
            <a:prstGeom prst="rect">
              <a:avLst/>
            </a:prstGeom>
            <a:noFill/>
            <a:extLst>
              <a:ext uri="{909E8E84-426E-40DD-AFC4-6F175D3DCCD1}">
                <a14:hiddenFill xmlns:a14="http://schemas.microsoft.com/office/drawing/2010/main">
                  <a:solidFill>
                    <a:srgbClr val="FFFFFF"/>
                  </a:solidFill>
                </a14:hiddenFill>
              </a:ext>
            </a:extLst>
          </xdr:spPr>
        </xdr:pic>
        <xdr:pic>
          <xdr:nvPicPr>
            <xdr:cNvPr id="4" name="Picture 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408604" y="29167420"/>
              <a:ext cx="4906120" cy="2435112"/>
            </a:xfrm>
            <a:prstGeom prst="rect">
              <a:avLst/>
            </a:prstGeom>
            <a:noFill/>
            <a:extLst>
              <a:ext uri="{909E8E84-426E-40DD-AFC4-6F175D3DCCD1}">
                <a14:hiddenFill xmlns:a14="http://schemas.microsoft.com/office/drawing/2010/main">
                  <a:solidFill>
                    <a:srgbClr val="FFFFFF"/>
                  </a:solidFill>
                </a14:hiddenFill>
              </a:ext>
            </a:extLst>
          </xdr:spPr>
        </xdr:pic>
      </xdr:grpSp>
      <xdr:pic>
        <xdr:nvPicPr>
          <xdr:cNvPr id="6" name="Picture 5"/>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938373" y="29205940"/>
            <a:ext cx="5622915" cy="2368402"/>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1</xdr:col>
      <xdr:colOff>123825</xdr:colOff>
      <xdr:row>0</xdr:row>
      <xdr:rowOff>9525</xdr:rowOff>
    </xdr:from>
    <xdr:to>
      <xdr:col>2</xdr:col>
      <xdr:colOff>181367</xdr:colOff>
      <xdr:row>1</xdr:row>
      <xdr:rowOff>186766</xdr:rowOff>
    </xdr:to>
    <xdr:pic>
      <xdr:nvPicPr>
        <xdr:cNvPr id="9" name="Picture 8"/>
        <xdr:cNvPicPr>
          <a:picLocks noChangeAspect="1"/>
        </xdr:cNvPicPr>
      </xdr:nvPicPr>
      <xdr:blipFill>
        <a:blip xmlns:r="http://schemas.openxmlformats.org/officeDocument/2006/relationships" r:embed="rId4"/>
        <a:stretch>
          <a:fillRect/>
        </a:stretch>
      </xdr:blipFill>
      <xdr:spPr>
        <a:xfrm>
          <a:off x="447675" y="9525"/>
          <a:ext cx="505217" cy="605866"/>
        </a:xfrm>
        <a:prstGeom prst="rect">
          <a:avLst/>
        </a:prstGeom>
      </xdr:spPr>
    </xdr:pic>
    <xdr:clientData/>
  </xdr:twoCellAnchor>
  <xdr:twoCellAnchor editAs="oneCell">
    <xdr:from>
      <xdr:col>9</xdr:col>
      <xdr:colOff>345206</xdr:colOff>
      <xdr:row>0</xdr:row>
      <xdr:rowOff>16093</xdr:rowOff>
    </xdr:from>
    <xdr:to>
      <xdr:col>10</xdr:col>
      <xdr:colOff>220394</xdr:colOff>
      <xdr:row>2</xdr:row>
      <xdr:rowOff>70616</xdr:rowOff>
    </xdr:to>
    <xdr:pic>
      <xdr:nvPicPr>
        <xdr:cNvPr id="10" name="irc_mi" descr="http://www.lanskroun.eu/customers/lanskroun/ftp/File/loga-znaky/znak-lanskroun.bmp"/>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8241431" y="16093"/>
          <a:ext cx="541938" cy="6831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66672</xdr:colOff>
      <xdr:row>180</xdr:row>
      <xdr:rowOff>81644</xdr:rowOff>
    </xdr:from>
    <xdr:to>
      <xdr:col>10</xdr:col>
      <xdr:colOff>266696</xdr:colOff>
      <xdr:row>185</xdr:row>
      <xdr:rowOff>70758</xdr:rowOff>
    </xdr:to>
    <xdr:pic>
      <xdr:nvPicPr>
        <xdr:cNvPr id="2" name="Picture 2"/>
        <xdr:cNvPicPr>
          <a:picLocks/>
        </xdr:cNvPicPr>
      </xdr:nvPicPr>
      <xdr:blipFill>
        <a:blip xmlns:r="http://schemas.openxmlformats.org/officeDocument/2006/relationships" r:embed="rId1" cstate="print"/>
        <a:srcRect/>
        <a:stretch>
          <a:fillRect/>
        </a:stretch>
      </xdr:blipFill>
      <xdr:spPr bwMode="auto">
        <a:xfrm>
          <a:off x="390522" y="30533069"/>
          <a:ext cx="8220074" cy="798740"/>
        </a:xfrm>
        <a:prstGeom prst="rect">
          <a:avLst/>
        </a:prstGeom>
        <a:noFill/>
        <a:ln w="9525">
          <a:noFill/>
          <a:miter lim="800000"/>
          <a:headEnd/>
          <a:tailEnd/>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369794</xdr:colOff>
      <xdr:row>173</xdr:row>
      <xdr:rowOff>89647</xdr:rowOff>
    </xdr:from>
    <xdr:to>
      <xdr:col>9</xdr:col>
      <xdr:colOff>249596</xdr:colOff>
      <xdr:row>182</xdr:row>
      <xdr:rowOff>44951</xdr:rowOff>
    </xdr:to>
    <xdr:grpSp>
      <xdr:nvGrpSpPr>
        <xdr:cNvPr id="2" name="Group 1"/>
        <xdr:cNvGrpSpPr>
          <a:grpSpLocks noChangeAspect="1"/>
        </xdr:cNvGrpSpPr>
      </xdr:nvGrpSpPr>
      <xdr:grpSpPr>
        <a:xfrm>
          <a:off x="750794" y="29807647"/>
          <a:ext cx="7728402" cy="1412629"/>
          <a:chOff x="938373" y="29147880"/>
          <a:chExt cx="13388372" cy="2474193"/>
        </a:xfrm>
      </xdr:grpSpPr>
      <xdr:grpSp>
        <xdr:nvGrpSpPr>
          <xdr:cNvPr id="3" name="Group 2"/>
          <xdr:cNvGrpSpPr/>
        </xdr:nvGrpSpPr>
        <xdr:grpSpPr>
          <a:xfrm>
            <a:off x="6408604" y="29147880"/>
            <a:ext cx="7918141" cy="2474193"/>
            <a:chOff x="6408604" y="29147880"/>
            <a:chExt cx="7918141" cy="2474193"/>
          </a:xfrm>
        </xdr:grpSpPr>
        <xdr:pic>
          <xdr:nvPicPr>
            <xdr:cNvPr id="5" name="Picture 4"/>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72630" y="29147880"/>
              <a:ext cx="3054115" cy="2474193"/>
            </a:xfrm>
            <a:prstGeom prst="rect">
              <a:avLst/>
            </a:prstGeom>
            <a:noFill/>
            <a:extLst>
              <a:ext uri="{909E8E84-426E-40DD-AFC4-6F175D3DCCD1}">
                <a14:hiddenFill xmlns:a14="http://schemas.microsoft.com/office/drawing/2010/main">
                  <a:solidFill>
                    <a:srgbClr val="FFFFFF"/>
                  </a:solidFill>
                </a14:hiddenFill>
              </a:ext>
            </a:extLst>
          </xdr:spPr>
        </xdr:pic>
        <xdr:pic>
          <xdr:nvPicPr>
            <xdr:cNvPr id="6" name="Picture 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408604" y="29167420"/>
              <a:ext cx="4906120" cy="2435112"/>
            </a:xfrm>
            <a:prstGeom prst="rect">
              <a:avLst/>
            </a:prstGeom>
            <a:noFill/>
            <a:extLst>
              <a:ext uri="{909E8E84-426E-40DD-AFC4-6F175D3DCCD1}">
                <a14:hiddenFill xmlns:a14="http://schemas.microsoft.com/office/drawing/2010/main">
                  <a:solidFill>
                    <a:srgbClr val="FFFFFF"/>
                  </a:solidFill>
                </a14:hiddenFill>
              </a:ext>
            </a:extLst>
          </xdr:spPr>
        </xdr:pic>
      </xdr:grpSp>
      <xdr:pic>
        <xdr:nvPicPr>
          <xdr:cNvPr id="4" name="Picture 3"/>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938373" y="29205940"/>
            <a:ext cx="5622915" cy="2368402"/>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1</xdr:col>
      <xdr:colOff>56030</xdr:colOff>
      <xdr:row>0</xdr:row>
      <xdr:rowOff>0</xdr:rowOff>
    </xdr:from>
    <xdr:to>
      <xdr:col>2</xdr:col>
      <xdr:colOff>79394</xdr:colOff>
      <xdr:row>1</xdr:row>
      <xdr:rowOff>180042</xdr:rowOff>
    </xdr:to>
    <xdr:pic>
      <xdr:nvPicPr>
        <xdr:cNvPr id="7" name="Picture 6"/>
        <xdr:cNvPicPr>
          <a:picLocks noChangeAspect="1"/>
        </xdr:cNvPicPr>
      </xdr:nvPicPr>
      <xdr:blipFill>
        <a:blip xmlns:r="http://schemas.openxmlformats.org/officeDocument/2006/relationships" r:embed="rId4"/>
        <a:stretch>
          <a:fillRect/>
        </a:stretch>
      </xdr:blipFill>
      <xdr:spPr>
        <a:xfrm>
          <a:off x="437030" y="0"/>
          <a:ext cx="505217" cy="605866"/>
        </a:xfrm>
        <a:prstGeom prst="rect">
          <a:avLst/>
        </a:prstGeom>
      </xdr:spPr>
    </xdr:pic>
    <xdr:clientData/>
  </xdr:twoCellAnchor>
  <xdr:twoCellAnchor editAs="oneCell">
    <xdr:from>
      <xdr:col>8</xdr:col>
      <xdr:colOff>767668</xdr:colOff>
      <xdr:row>0</xdr:row>
      <xdr:rowOff>6568</xdr:rowOff>
    </xdr:from>
    <xdr:to>
      <xdr:col>9</xdr:col>
      <xdr:colOff>536400</xdr:colOff>
      <xdr:row>2</xdr:row>
      <xdr:rowOff>62212</xdr:rowOff>
    </xdr:to>
    <xdr:pic>
      <xdr:nvPicPr>
        <xdr:cNvPr id="8" name="irc_mi" descr="http://www.lanskroun.eu/customers/lanskroun/ftp/File/loga-znaky/znak-lanskroun.bmp"/>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8230786" y="6568"/>
          <a:ext cx="541938" cy="6831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2</xdr:col>
      <xdr:colOff>331301</xdr:colOff>
      <xdr:row>98</xdr:row>
      <xdr:rowOff>49696</xdr:rowOff>
    </xdr:from>
    <xdr:to>
      <xdr:col>16</xdr:col>
      <xdr:colOff>65427</xdr:colOff>
      <xdr:row>107</xdr:row>
      <xdr:rowOff>17183</xdr:rowOff>
    </xdr:to>
    <xdr:grpSp>
      <xdr:nvGrpSpPr>
        <xdr:cNvPr id="2" name="Group 1"/>
        <xdr:cNvGrpSpPr>
          <a:grpSpLocks noChangeAspect="1"/>
        </xdr:cNvGrpSpPr>
      </xdr:nvGrpSpPr>
      <xdr:grpSpPr>
        <a:xfrm>
          <a:off x="1017101" y="13556146"/>
          <a:ext cx="7773226" cy="1339087"/>
          <a:chOff x="938373" y="29147880"/>
          <a:chExt cx="13388372" cy="2474193"/>
        </a:xfrm>
      </xdr:grpSpPr>
      <xdr:grpSp>
        <xdr:nvGrpSpPr>
          <xdr:cNvPr id="3" name="Group 2"/>
          <xdr:cNvGrpSpPr/>
        </xdr:nvGrpSpPr>
        <xdr:grpSpPr>
          <a:xfrm>
            <a:off x="6408604" y="29147880"/>
            <a:ext cx="7918141" cy="2474193"/>
            <a:chOff x="6408604" y="29147880"/>
            <a:chExt cx="7918141" cy="2474193"/>
          </a:xfrm>
        </xdr:grpSpPr>
        <xdr:pic>
          <xdr:nvPicPr>
            <xdr:cNvPr id="5" name="Picture 4"/>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72630" y="29147880"/>
              <a:ext cx="3054115" cy="2474193"/>
            </a:xfrm>
            <a:prstGeom prst="rect">
              <a:avLst/>
            </a:prstGeom>
            <a:noFill/>
            <a:extLst>
              <a:ext uri="{909E8E84-426E-40DD-AFC4-6F175D3DCCD1}">
                <a14:hiddenFill xmlns:a14="http://schemas.microsoft.com/office/drawing/2010/main">
                  <a:solidFill>
                    <a:srgbClr val="FFFFFF"/>
                  </a:solidFill>
                </a14:hiddenFill>
              </a:ext>
            </a:extLst>
          </xdr:spPr>
        </xdr:pic>
        <xdr:pic>
          <xdr:nvPicPr>
            <xdr:cNvPr id="6" name="Picture 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408604" y="29167420"/>
              <a:ext cx="4906120" cy="2435112"/>
            </a:xfrm>
            <a:prstGeom prst="rect">
              <a:avLst/>
            </a:prstGeom>
            <a:noFill/>
            <a:extLst>
              <a:ext uri="{909E8E84-426E-40DD-AFC4-6F175D3DCCD1}">
                <a14:hiddenFill xmlns:a14="http://schemas.microsoft.com/office/drawing/2010/main">
                  <a:solidFill>
                    <a:srgbClr val="FFFFFF"/>
                  </a:solidFill>
                </a14:hiddenFill>
              </a:ext>
            </a:extLst>
          </xdr:spPr>
        </xdr:pic>
      </xdr:grpSp>
      <xdr:pic>
        <xdr:nvPicPr>
          <xdr:cNvPr id="4" name="Picture 3"/>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938373" y="29205940"/>
            <a:ext cx="5622915" cy="2368402"/>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1</xdr:col>
      <xdr:colOff>231912</xdr:colOff>
      <xdr:row>0</xdr:row>
      <xdr:rowOff>16565</xdr:rowOff>
    </xdr:from>
    <xdr:to>
      <xdr:col>2</xdr:col>
      <xdr:colOff>372694</xdr:colOff>
      <xdr:row>1</xdr:row>
      <xdr:rowOff>191735</xdr:rowOff>
    </xdr:to>
    <xdr:pic>
      <xdr:nvPicPr>
        <xdr:cNvPr id="9" name="Picture 8"/>
        <xdr:cNvPicPr>
          <a:picLocks noChangeAspect="1"/>
        </xdr:cNvPicPr>
      </xdr:nvPicPr>
      <xdr:blipFill>
        <a:blip xmlns:r="http://schemas.openxmlformats.org/officeDocument/2006/relationships" r:embed="rId4"/>
        <a:stretch>
          <a:fillRect/>
        </a:stretch>
      </xdr:blipFill>
      <xdr:spPr>
        <a:xfrm>
          <a:off x="554934" y="16565"/>
          <a:ext cx="505217" cy="605866"/>
        </a:xfrm>
        <a:prstGeom prst="rect">
          <a:avLst/>
        </a:prstGeom>
      </xdr:spPr>
    </xdr:pic>
    <xdr:clientData/>
  </xdr:twoCellAnchor>
  <xdr:twoCellAnchor editAs="oneCell">
    <xdr:from>
      <xdr:col>15</xdr:col>
      <xdr:colOff>99213</xdr:colOff>
      <xdr:row>0</xdr:row>
      <xdr:rowOff>0</xdr:rowOff>
    </xdr:from>
    <xdr:to>
      <xdr:col>17</xdr:col>
      <xdr:colOff>94498</xdr:colOff>
      <xdr:row>2</xdr:row>
      <xdr:rowOff>53695</xdr:rowOff>
    </xdr:to>
    <xdr:pic>
      <xdr:nvPicPr>
        <xdr:cNvPr id="10" name="irc_mi" descr="http://www.lanskroun.eu/customers/lanskroun/ftp/File/loga-znaky/znak-lanskroun.bmp"/>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8514343" y="0"/>
          <a:ext cx="541938" cy="6831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
  <dimension ref="A1:Z32"/>
  <sheetViews>
    <sheetView workbookViewId="0">
      <selection activeCell="V3" sqref="V3:V20"/>
    </sheetView>
  </sheetViews>
  <sheetFormatPr defaultColWidth="8.85546875" defaultRowHeight="12.75" x14ac:dyDescent="0.2"/>
  <cols>
    <col min="1" max="1" width="13.42578125" style="10" customWidth="1"/>
    <col min="2" max="2" width="85" style="10" customWidth="1"/>
    <col min="3" max="3" width="8" style="10" customWidth="1"/>
    <col min="4" max="4" width="6" style="10" customWidth="1"/>
    <col min="5" max="7" width="8.85546875" style="22"/>
    <col min="8" max="8" width="8.85546875" style="22" bestFit="1" customWidth="1"/>
    <col min="9" max="9" width="10.5703125" style="22" bestFit="1" customWidth="1"/>
    <col min="10" max="10" width="6.140625" style="22" bestFit="1" customWidth="1"/>
    <col min="11" max="11" width="8.85546875" style="22"/>
    <col min="13" max="13" width="2.7109375" customWidth="1"/>
    <col min="14" max="14" width="14.85546875" customWidth="1"/>
    <col min="21" max="21" width="3" customWidth="1"/>
    <col min="22" max="22" width="4.42578125" bestFit="1" customWidth="1"/>
    <col min="23" max="23" width="22.28515625" customWidth="1"/>
    <col min="25" max="25" width="3.85546875" bestFit="1" customWidth="1"/>
    <col min="26" max="26" width="3.42578125" customWidth="1"/>
  </cols>
  <sheetData>
    <row r="1" spans="1:26" s="22" customFormat="1" x14ac:dyDescent="0.2">
      <c r="A1" s="48" t="s">
        <v>38</v>
      </c>
      <c r="B1" s="48" t="s">
        <v>39</v>
      </c>
      <c r="C1" s="48" t="s">
        <v>74</v>
      </c>
      <c r="D1" s="10"/>
    </row>
    <row r="2" spans="1:26" s="22" customFormat="1" x14ac:dyDescent="0.2">
      <c r="A2" s="49" t="s">
        <v>51</v>
      </c>
      <c r="B2" s="10">
        <v>77</v>
      </c>
      <c r="C2" s="63">
        <f>B2</f>
        <v>77</v>
      </c>
      <c r="D2" s="10"/>
      <c r="E2" s="88" t="s">
        <v>284</v>
      </c>
      <c r="F2" s="88" t="s">
        <v>285</v>
      </c>
      <c r="G2" s="88" t="s">
        <v>85</v>
      </c>
      <c r="H2" s="89" t="s">
        <v>86</v>
      </c>
      <c r="I2" s="89" t="s">
        <v>286</v>
      </c>
      <c r="J2" s="89" t="s">
        <v>87</v>
      </c>
      <c r="K2" s="90" t="s">
        <v>88</v>
      </c>
      <c r="M2" s="91" t="s">
        <v>89</v>
      </c>
      <c r="N2" s="91"/>
      <c r="O2" s="91"/>
      <c r="P2" s="91"/>
      <c r="Q2" s="91"/>
      <c r="U2" s="149"/>
      <c r="V2" s="150"/>
      <c r="W2" s="150"/>
      <c r="X2" s="150"/>
      <c r="Y2" s="150"/>
      <c r="Z2" s="151"/>
    </row>
    <row r="3" spans="1:26" s="22" customFormat="1" x14ac:dyDescent="0.2">
      <c r="A3" s="49" t="s">
        <v>52</v>
      </c>
      <c r="B3" s="10">
        <v>9.1999999999999993</v>
      </c>
      <c r="C3" s="63">
        <f>B3+C2</f>
        <v>86.2</v>
      </c>
      <c r="D3" s="10"/>
      <c r="E3" s="32">
        <v>1.1574074074074073E-4</v>
      </c>
      <c r="F3" s="32">
        <v>6.9444444444444444E-5</v>
      </c>
      <c r="G3" s="32">
        <v>3.4722222222222202E-5</v>
      </c>
      <c r="H3" s="6">
        <v>25</v>
      </c>
      <c r="I3" s="6">
        <v>10</v>
      </c>
      <c r="J3" s="6">
        <v>3</v>
      </c>
      <c r="K3" s="6">
        <v>5</v>
      </c>
      <c r="N3" s="22" t="s">
        <v>287</v>
      </c>
      <c r="U3" s="152"/>
      <c r="V3" s="153" t="s">
        <v>302</v>
      </c>
      <c r="W3" s="153" t="s">
        <v>299</v>
      </c>
      <c r="Y3" s="153"/>
      <c r="Z3" s="154"/>
    </row>
    <row r="4" spans="1:26" s="22" customFormat="1" x14ac:dyDescent="0.2">
      <c r="A4" s="49" t="s">
        <v>53</v>
      </c>
      <c r="B4" s="10">
        <v>90</v>
      </c>
      <c r="C4" s="63">
        <f>B4+C3</f>
        <v>176.2</v>
      </c>
      <c r="D4" s="10"/>
      <c r="E4" s="32">
        <v>6.9444444444444444E-5</v>
      </c>
      <c r="F4" s="32">
        <v>4.6296296296296294E-5</v>
      </c>
      <c r="G4" s="32">
        <v>2.3148148148148147E-5</v>
      </c>
      <c r="H4" s="6">
        <v>20</v>
      </c>
      <c r="I4" s="6">
        <v>9</v>
      </c>
      <c r="J4" s="6">
        <v>2</v>
      </c>
      <c r="K4" s="6">
        <v>3</v>
      </c>
      <c r="N4" s="22" t="s">
        <v>90</v>
      </c>
      <c r="U4" s="152"/>
      <c r="V4" s="153" t="s">
        <v>44</v>
      </c>
      <c r="W4" s="153" t="s">
        <v>324</v>
      </c>
      <c r="Y4" s="153"/>
      <c r="Z4" s="154"/>
    </row>
    <row r="5" spans="1:26" s="22" customFormat="1" x14ac:dyDescent="0.2">
      <c r="A5" s="49" t="s">
        <v>54</v>
      </c>
      <c r="B5" s="10">
        <v>95</v>
      </c>
      <c r="C5" s="63">
        <f>B5+C4</f>
        <v>271.2</v>
      </c>
      <c r="D5" s="10"/>
      <c r="E5" s="32">
        <v>4.6296296296296294E-5</v>
      </c>
      <c r="F5" s="32">
        <v>2.3148148148148147E-5</v>
      </c>
      <c r="G5" s="32">
        <v>1.1574074074074073E-5</v>
      </c>
      <c r="H5" s="6">
        <v>16</v>
      </c>
      <c r="I5" s="6">
        <v>8</v>
      </c>
      <c r="J5" s="6">
        <v>1</v>
      </c>
      <c r="K5" s="6">
        <v>2</v>
      </c>
      <c r="N5" s="22" t="s">
        <v>91</v>
      </c>
      <c r="U5" s="152"/>
      <c r="V5" s="153" t="s">
        <v>343</v>
      </c>
      <c r="W5" s="153" t="s">
        <v>669</v>
      </c>
      <c r="Y5" s="153"/>
      <c r="Z5" s="154"/>
    </row>
    <row r="6" spans="1:26" s="22" customFormat="1" x14ac:dyDescent="0.2">
      <c r="A6" s="49" t="s">
        <v>50</v>
      </c>
      <c r="B6" s="10">
        <v>271</v>
      </c>
      <c r="C6" s="63"/>
      <c r="D6" s="10"/>
      <c r="E6" s="7"/>
      <c r="F6" s="7"/>
      <c r="G6" s="7"/>
      <c r="H6" s="6">
        <v>14</v>
      </c>
      <c r="I6" s="6">
        <v>7</v>
      </c>
      <c r="K6" s="6">
        <v>1</v>
      </c>
      <c r="U6" s="152"/>
      <c r="V6" s="153" t="s">
        <v>368</v>
      </c>
      <c r="W6" s="153" t="s">
        <v>367</v>
      </c>
      <c r="Y6" s="153"/>
      <c r="Z6" s="154"/>
    </row>
    <row r="7" spans="1:26" s="22" customFormat="1" x14ac:dyDescent="0.2">
      <c r="A7" s="49" t="s">
        <v>36</v>
      </c>
      <c r="B7" s="23" t="s">
        <v>272</v>
      </c>
      <c r="C7" s="10"/>
      <c r="D7" s="10"/>
      <c r="E7" s="7"/>
      <c r="F7" s="7"/>
      <c r="G7" s="7"/>
      <c r="H7" s="6">
        <v>12</v>
      </c>
      <c r="I7" s="6">
        <v>6</v>
      </c>
      <c r="K7" s="6"/>
      <c r="M7" s="91" t="s">
        <v>288</v>
      </c>
      <c r="N7" s="91"/>
      <c r="O7" s="91"/>
      <c r="P7" s="91"/>
      <c r="Q7" s="91"/>
      <c r="U7" s="152"/>
      <c r="V7" s="153" t="s">
        <v>382</v>
      </c>
      <c r="W7" s="153" t="s">
        <v>670</v>
      </c>
      <c r="Y7" s="153"/>
      <c r="Z7" s="154"/>
    </row>
    <row r="8" spans="1:26" s="22" customFormat="1" x14ac:dyDescent="0.2">
      <c r="A8" s="49" t="s">
        <v>37</v>
      </c>
      <c r="B8" s="23" t="s">
        <v>273</v>
      </c>
      <c r="C8" s="10"/>
      <c r="D8" s="10"/>
      <c r="E8" s="7"/>
      <c r="F8" s="7"/>
      <c r="G8" s="7"/>
      <c r="H8" s="6">
        <v>10</v>
      </c>
      <c r="I8" s="6">
        <v>5</v>
      </c>
      <c r="N8" s="22" t="s">
        <v>93</v>
      </c>
      <c r="U8" s="152"/>
      <c r="V8" s="153" t="s">
        <v>478</v>
      </c>
      <c r="W8" s="153" t="s">
        <v>671</v>
      </c>
      <c r="Y8" s="153"/>
      <c r="Z8" s="154"/>
    </row>
    <row r="9" spans="1:26" s="22" customFormat="1" x14ac:dyDescent="0.2">
      <c r="A9" s="49" t="s">
        <v>40</v>
      </c>
      <c r="B9" s="10">
        <v>2013</v>
      </c>
      <c r="C9" s="10"/>
      <c r="D9" s="10"/>
      <c r="E9" s="7"/>
      <c r="F9" s="7"/>
      <c r="G9" s="7"/>
      <c r="H9" s="6">
        <v>9</v>
      </c>
      <c r="I9" s="6">
        <v>4</v>
      </c>
      <c r="N9" s="22" t="s">
        <v>94</v>
      </c>
      <c r="U9" s="152"/>
      <c r="V9" s="153" t="s">
        <v>406</v>
      </c>
      <c r="W9" s="153" t="s">
        <v>672</v>
      </c>
      <c r="Y9" s="153"/>
      <c r="Z9" s="154"/>
    </row>
    <row r="10" spans="1:26" s="22" customFormat="1" x14ac:dyDescent="0.2">
      <c r="A10" s="49" t="s">
        <v>41</v>
      </c>
      <c r="B10" s="24">
        <v>41859</v>
      </c>
      <c r="C10" s="10"/>
      <c r="D10" s="10"/>
      <c r="E10" s="7"/>
      <c r="F10" s="7"/>
      <c r="G10" s="7"/>
      <c r="H10" s="6">
        <v>8</v>
      </c>
      <c r="I10" s="6">
        <v>3</v>
      </c>
      <c r="N10" s="22" t="s">
        <v>95</v>
      </c>
      <c r="U10" s="152"/>
      <c r="V10" s="153" t="s">
        <v>426</v>
      </c>
      <c r="W10" s="153" t="s">
        <v>425</v>
      </c>
      <c r="Y10" s="153"/>
      <c r="Z10" s="154"/>
    </row>
    <row r="11" spans="1:26" s="22" customFormat="1" x14ac:dyDescent="0.2">
      <c r="A11" s="49" t="s">
        <v>47</v>
      </c>
      <c r="B11" s="24">
        <v>41860</v>
      </c>
      <c r="C11" s="10"/>
      <c r="D11" s="10"/>
      <c r="E11" s="7"/>
      <c r="F11" s="7"/>
      <c r="G11" s="7"/>
      <c r="H11" s="6">
        <v>7</v>
      </c>
      <c r="I11" s="6">
        <v>2</v>
      </c>
      <c r="U11" s="152"/>
      <c r="V11" s="153" t="s">
        <v>442</v>
      </c>
      <c r="W11" s="153" t="s">
        <v>441</v>
      </c>
      <c r="Y11" s="153"/>
      <c r="Z11" s="154"/>
    </row>
    <row r="12" spans="1:26" s="22" customFormat="1" x14ac:dyDescent="0.2">
      <c r="A12" s="49" t="s">
        <v>48</v>
      </c>
      <c r="B12" s="24">
        <v>41860</v>
      </c>
      <c r="C12" s="10"/>
      <c r="D12" s="10"/>
      <c r="E12" s="7"/>
      <c r="F12" s="7"/>
      <c r="G12" s="7"/>
      <c r="H12" s="6">
        <v>6</v>
      </c>
      <c r="I12" s="6">
        <v>1</v>
      </c>
      <c r="M12" s="91" t="s">
        <v>289</v>
      </c>
      <c r="N12" s="91"/>
      <c r="O12" s="91"/>
      <c r="P12" s="91"/>
      <c r="Q12" s="91"/>
      <c r="U12" s="152"/>
      <c r="V12" s="153" t="s">
        <v>493</v>
      </c>
      <c r="W12" s="153" t="s">
        <v>673</v>
      </c>
      <c r="Y12" s="153"/>
      <c r="Z12" s="154"/>
    </row>
    <row r="13" spans="1:26" s="22" customFormat="1" x14ac:dyDescent="0.2">
      <c r="A13" s="49" t="s">
        <v>42</v>
      </c>
      <c r="B13" s="24">
        <v>41861</v>
      </c>
      <c r="C13" s="10"/>
      <c r="D13" s="10"/>
      <c r="E13" s="7"/>
      <c r="F13" s="7"/>
      <c r="G13" s="7"/>
      <c r="H13" s="6">
        <v>5</v>
      </c>
      <c r="I13" s="271"/>
      <c r="N13" s="22" t="s">
        <v>97</v>
      </c>
      <c r="U13" s="152"/>
      <c r="V13" s="153" t="s">
        <v>464</v>
      </c>
      <c r="W13" s="153" t="s">
        <v>674</v>
      </c>
      <c r="Y13" s="153"/>
      <c r="Z13" s="154"/>
    </row>
    <row r="14" spans="1:26" s="22" customFormat="1" x14ac:dyDescent="0.2">
      <c r="A14" s="49" t="s">
        <v>43</v>
      </c>
      <c r="B14" s="25" t="s">
        <v>274</v>
      </c>
      <c r="C14" s="10"/>
      <c r="D14" s="10"/>
      <c r="E14" s="7"/>
      <c r="F14" s="7"/>
      <c r="G14" s="7"/>
      <c r="H14" s="6">
        <v>4</v>
      </c>
      <c r="I14" s="271"/>
      <c r="N14" s="22" t="s">
        <v>95</v>
      </c>
      <c r="U14" s="152"/>
      <c r="V14" s="153" t="s">
        <v>514</v>
      </c>
      <c r="W14" s="153" t="s">
        <v>513</v>
      </c>
      <c r="Y14" s="153"/>
      <c r="Z14" s="154"/>
    </row>
    <row r="15" spans="1:26" s="22" customFormat="1" x14ac:dyDescent="0.2">
      <c r="A15" s="49"/>
      <c r="B15" s="10"/>
      <c r="C15" s="10"/>
      <c r="D15" s="10"/>
      <c r="E15" s="7"/>
      <c r="F15" s="7"/>
      <c r="G15" s="7"/>
      <c r="H15" s="6">
        <v>3</v>
      </c>
      <c r="I15" s="271"/>
      <c r="U15" s="152"/>
      <c r="V15" s="153" t="s">
        <v>173</v>
      </c>
      <c r="W15" s="153" t="s">
        <v>523</v>
      </c>
      <c r="Y15" s="153"/>
      <c r="Z15" s="154"/>
    </row>
    <row r="16" spans="1:26" s="22" customFormat="1" x14ac:dyDescent="0.2">
      <c r="A16" s="49" t="s">
        <v>49</v>
      </c>
      <c r="B16" s="23" t="s">
        <v>275</v>
      </c>
      <c r="C16" s="10"/>
      <c r="D16" s="10"/>
      <c r="E16" s="7"/>
      <c r="F16" s="7"/>
      <c r="G16" s="7"/>
      <c r="H16" s="6">
        <v>2</v>
      </c>
      <c r="I16" s="271"/>
      <c r="M16" s="91" t="s">
        <v>290</v>
      </c>
      <c r="N16" s="91"/>
      <c r="O16" s="91"/>
      <c r="P16" s="91"/>
      <c r="Q16" s="91"/>
      <c r="U16" s="152"/>
      <c r="V16" s="153" t="s">
        <v>538</v>
      </c>
      <c r="W16" s="153" t="s">
        <v>536</v>
      </c>
      <c r="Y16" s="153"/>
      <c r="Z16" s="154"/>
    </row>
    <row r="17" spans="1:26" s="22" customFormat="1" x14ac:dyDescent="0.2">
      <c r="A17" s="49" t="s">
        <v>55</v>
      </c>
      <c r="B17" s="171" t="s">
        <v>276</v>
      </c>
      <c r="C17" s="10"/>
      <c r="D17" s="10"/>
      <c r="E17" s="7"/>
      <c r="F17" s="7"/>
      <c r="G17" s="7"/>
      <c r="H17" s="6">
        <v>1</v>
      </c>
      <c r="I17" s="271"/>
      <c r="U17" s="152"/>
      <c r="V17" s="153" t="s">
        <v>184</v>
      </c>
      <c r="W17" s="153" t="s">
        <v>675</v>
      </c>
      <c r="Y17" s="153"/>
      <c r="Z17" s="154"/>
    </row>
    <row r="18" spans="1:26" s="22" customFormat="1" x14ac:dyDescent="0.2">
      <c r="A18" s="49" t="s">
        <v>56</v>
      </c>
      <c r="B18" s="270" t="s">
        <v>277</v>
      </c>
      <c r="C18" s="10"/>
      <c r="D18" s="10"/>
      <c r="U18" s="152"/>
      <c r="V18" s="153" t="s">
        <v>585</v>
      </c>
      <c r="W18" s="153" t="s">
        <v>676</v>
      </c>
      <c r="Y18" s="153"/>
      <c r="Z18" s="154"/>
    </row>
    <row r="19" spans="1:26" s="22" customFormat="1" x14ac:dyDescent="0.2">
      <c r="A19" s="49" t="s">
        <v>57</v>
      </c>
      <c r="B19" s="270" t="s">
        <v>278</v>
      </c>
      <c r="C19" s="10"/>
      <c r="D19" s="10"/>
      <c r="M19" s="91" t="s">
        <v>291</v>
      </c>
      <c r="N19" s="91"/>
      <c r="O19" s="91"/>
      <c r="P19" s="91"/>
      <c r="Q19" s="91"/>
      <c r="U19" s="152"/>
      <c r="V19" s="153" t="s">
        <v>45</v>
      </c>
      <c r="W19" s="153" t="s">
        <v>597</v>
      </c>
      <c r="Y19" s="153"/>
      <c r="Z19" s="154"/>
    </row>
    <row r="20" spans="1:26" s="22" customFormat="1" x14ac:dyDescent="0.2">
      <c r="A20" s="49" t="s">
        <v>58</v>
      </c>
      <c r="B20" s="171" t="s">
        <v>279</v>
      </c>
      <c r="C20" s="10"/>
      <c r="D20" s="10"/>
      <c r="U20" s="152"/>
      <c r="V20" s="153" t="s">
        <v>611</v>
      </c>
      <c r="W20" s="153" t="s">
        <v>677</v>
      </c>
      <c r="Y20" s="153"/>
      <c r="Z20" s="154"/>
    </row>
    <row r="21" spans="1:26" s="22" customFormat="1" x14ac:dyDescent="0.2">
      <c r="A21" s="49"/>
      <c r="B21" s="10"/>
      <c r="C21" s="10"/>
      <c r="D21" s="10"/>
      <c r="M21" s="91" t="s">
        <v>98</v>
      </c>
      <c r="N21" s="91"/>
      <c r="O21" s="91"/>
      <c r="P21" s="91"/>
      <c r="Q21" s="91"/>
      <c r="U21" s="152"/>
      <c r="V21" s="153"/>
      <c r="W21" s="153"/>
      <c r="Y21" s="153"/>
      <c r="Z21" s="154"/>
    </row>
    <row r="22" spans="1:26" s="22" customFormat="1" x14ac:dyDescent="0.2">
      <c r="A22" s="49" t="s">
        <v>209</v>
      </c>
      <c r="B22" s="171" t="s">
        <v>280</v>
      </c>
      <c r="C22" s="10"/>
      <c r="D22" s="10"/>
      <c r="N22" s="22" t="s">
        <v>99</v>
      </c>
      <c r="U22" s="152"/>
      <c r="V22" s="153"/>
      <c r="W22" s="153"/>
      <c r="Y22" s="153"/>
      <c r="Z22" s="154"/>
    </row>
    <row r="23" spans="1:26" s="22" customFormat="1" x14ac:dyDescent="0.2">
      <c r="A23" s="49" t="s">
        <v>210</v>
      </c>
      <c r="B23" s="270" t="s">
        <v>281</v>
      </c>
      <c r="C23" s="10"/>
      <c r="D23" s="10"/>
      <c r="N23" s="22" t="s">
        <v>100</v>
      </c>
      <c r="U23" s="152"/>
      <c r="V23" s="153"/>
      <c r="W23" s="153"/>
      <c r="Y23" s="153"/>
      <c r="Z23" s="154"/>
    </row>
    <row r="24" spans="1:26" s="22" customFormat="1" x14ac:dyDescent="0.2">
      <c r="A24" s="49" t="s">
        <v>211</v>
      </c>
      <c r="B24" s="270" t="s">
        <v>282</v>
      </c>
      <c r="C24" s="10"/>
      <c r="D24" s="10"/>
      <c r="U24" s="152"/>
      <c r="V24" s="153"/>
      <c r="W24" s="153"/>
      <c r="Y24" s="153"/>
      <c r="Z24" s="154"/>
    </row>
    <row r="25" spans="1:26" s="22" customFormat="1" x14ac:dyDescent="0.2">
      <c r="A25" s="49" t="s">
        <v>212</v>
      </c>
      <c r="B25" s="171" t="s">
        <v>283</v>
      </c>
      <c r="C25" s="10"/>
      <c r="D25" s="10"/>
      <c r="U25" s="155"/>
      <c r="V25" s="156"/>
      <c r="W25" s="156"/>
      <c r="X25" s="156"/>
      <c r="Y25" s="156"/>
      <c r="Z25" s="157"/>
    </row>
    <row r="26" spans="1:26" x14ac:dyDescent="0.2">
      <c r="A26" s="49"/>
    </row>
    <row r="27" spans="1:26" x14ac:dyDescent="0.2">
      <c r="A27" s="49" t="s">
        <v>269</v>
      </c>
      <c r="B27" s="10">
        <v>31</v>
      </c>
    </row>
    <row r="28" spans="1:26" x14ac:dyDescent="0.2">
      <c r="A28" s="50"/>
    </row>
    <row r="29" spans="1:26" x14ac:dyDescent="0.2">
      <c r="A29" s="280" t="s">
        <v>292</v>
      </c>
      <c r="B29" s="281" t="s">
        <v>642</v>
      </c>
    </row>
    <row r="30" spans="1:26" x14ac:dyDescent="0.2">
      <c r="A30" s="280" t="s">
        <v>293</v>
      </c>
      <c r="B30" s="281" t="s">
        <v>692</v>
      </c>
    </row>
    <row r="31" spans="1:26" x14ac:dyDescent="0.2">
      <c r="A31" s="280" t="s">
        <v>294</v>
      </c>
      <c r="B31" s="281" t="s">
        <v>296</v>
      </c>
    </row>
    <row r="32" spans="1:26" x14ac:dyDescent="0.2">
      <c r="A32" s="280" t="s">
        <v>295</v>
      </c>
      <c r="B32" s="281" t="s">
        <v>296</v>
      </c>
    </row>
  </sheetData>
  <sortState ref="V3:Y24">
    <sortCondition ref="V3"/>
  </sortState>
  <pageMargins left="0.7" right="0.7" top="0.78740157499999996" bottom="0.78740157499999996" header="0.3" footer="0.3"/>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AG218"/>
  <sheetViews>
    <sheetView zoomScaleNormal="100" workbookViewId="0">
      <selection sqref="A1:K1"/>
    </sheetView>
  </sheetViews>
  <sheetFormatPr defaultColWidth="8.85546875" defaultRowHeight="12.75" outlineLevelCol="1" x14ac:dyDescent="0.2"/>
  <cols>
    <col min="1" max="1" width="5.7109375" style="22" customWidth="1"/>
    <col min="2" max="2" width="7.28515625" style="22" customWidth="1"/>
    <col min="3" max="3" width="14" style="1" customWidth="1"/>
    <col min="4" max="4" width="25.140625" style="22" customWidth="1"/>
    <col min="5" max="5" width="34.42578125" style="22" customWidth="1"/>
    <col min="6" max="6" width="9" style="22" customWidth="1"/>
    <col min="7" max="7" width="7.28515625" style="22" customWidth="1"/>
    <col min="8" max="8" width="9" style="22" customWidth="1"/>
    <col min="9" max="9" width="11.5703125" style="22" customWidth="1"/>
    <col min="10" max="10" width="10" style="22" customWidth="1"/>
    <col min="11" max="11" width="4.42578125" style="22" customWidth="1"/>
    <col min="12" max="12" width="8.42578125" customWidth="1"/>
    <col min="13" max="14" width="5.42578125" hidden="1" customWidth="1" outlineLevel="1"/>
    <col min="15" max="15" width="4.140625" hidden="1" customWidth="1" outlineLevel="1"/>
    <col min="16" max="16" width="6.42578125" hidden="1" customWidth="1" outlineLevel="1"/>
    <col min="17" max="17" width="5.85546875" hidden="1" customWidth="1" outlineLevel="1"/>
    <col min="18" max="19" width="8.85546875" hidden="1" customWidth="1" outlineLevel="1"/>
    <col min="20" max="20" width="6.42578125" hidden="1" customWidth="1" outlineLevel="1"/>
    <col min="21" max="21" width="5.85546875" hidden="1" customWidth="1" outlineLevel="1"/>
    <col min="22" max="23" width="8.85546875" hidden="1" customWidth="1" outlineLevel="1"/>
    <col min="24" max="24" width="6.42578125" hidden="1" customWidth="1" outlineLevel="1"/>
    <col min="25" max="25" width="5.85546875" hidden="1" customWidth="1" outlineLevel="1"/>
    <col min="26" max="27" width="8.85546875" hidden="1" customWidth="1" outlineLevel="1"/>
    <col min="28" max="28" width="6.42578125" hidden="1" customWidth="1" outlineLevel="1"/>
    <col min="29" max="29" width="5.85546875" hidden="1" customWidth="1" outlineLevel="1"/>
    <col min="30" max="32" width="8.85546875" hidden="1" customWidth="1" outlineLevel="1"/>
    <col min="33" max="33" width="8.85546875" collapsed="1"/>
  </cols>
  <sheetData>
    <row r="1" spans="1:33" s="22" customFormat="1" ht="33.75" customHeight="1" x14ac:dyDescent="0.2">
      <c r="A1" s="289" t="str">
        <f>CTRL!B7</f>
        <v>R E G I O N E M   O R L I C K A   L A N Š K R O U N   2 0 1 4</v>
      </c>
      <c r="B1" s="289"/>
      <c r="C1" s="289"/>
      <c r="D1" s="289"/>
      <c r="E1" s="289"/>
      <c r="F1" s="289"/>
      <c r="G1" s="289"/>
      <c r="H1" s="289"/>
      <c r="I1" s="289"/>
      <c r="J1" s="289"/>
      <c r="K1" s="289"/>
      <c r="P1"/>
      <c r="Q1"/>
      <c r="R1"/>
      <c r="S1"/>
      <c r="T1"/>
      <c r="U1"/>
      <c r="V1"/>
      <c r="W1"/>
      <c r="X1"/>
      <c r="Y1"/>
      <c r="Z1"/>
      <c r="AA1"/>
      <c r="AB1"/>
      <c r="AC1"/>
      <c r="AD1"/>
      <c r="AE1"/>
      <c r="AF1"/>
      <c r="AG1"/>
    </row>
    <row r="2" spans="1:33" s="22" customFormat="1" ht="15.75" x14ac:dyDescent="0.2">
      <c r="A2" s="284" t="str">
        <f>CTRL!B8</f>
        <v>28. ročník mezinárodního cyklistického závodu juniorů / 28th edition of international cycling race of juniors</v>
      </c>
      <c r="B2" s="284"/>
      <c r="C2" s="284"/>
      <c r="D2" s="284"/>
      <c r="E2" s="284"/>
      <c r="F2" s="284"/>
      <c r="G2" s="284"/>
      <c r="H2" s="284"/>
      <c r="I2" s="284"/>
      <c r="J2" s="284"/>
      <c r="K2" s="284"/>
      <c r="P2"/>
      <c r="Q2"/>
      <c r="R2"/>
      <c r="S2"/>
      <c r="T2"/>
      <c r="U2"/>
      <c r="V2"/>
      <c r="W2"/>
      <c r="X2"/>
      <c r="Y2"/>
      <c r="Z2"/>
      <c r="AA2"/>
      <c r="AB2"/>
      <c r="AC2"/>
      <c r="AD2"/>
      <c r="AE2"/>
      <c r="AF2"/>
      <c r="AG2"/>
    </row>
    <row r="3" spans="1:33" s="22" customFormat="1" ht="18.75" x14ac:dyDescent="0.3">
      <c r="C3" s="1"/>
      <c r="D3" s="285" t="str">
        <f>CTRL!B22</f>
        <v xml:space="preserve">po 1. etapě / after 1st Stage  </v>
      </c>
      <c r="E3" s="285"/>
      <c r="F3" s="285"/>
      <c r="G3" s="285"/>
      <c r="H3" s="285"/>
      <c r="I3" s="51"/>
      <c r="K3" s="2" t="str">
        <f>"Com.no.: 5/" &amp; CTRL!B27</f>
        <v>Com.no.: 5/31</v>
      </c>
      <c r="P3"/>
      <c r="Q3" s="134"/>
      <c r="R3"/>
      <c r="S3"/>
      <c r="T3"/>
      <c r="U3"/>
      <c r="V3"/>
      <c r="W3"/>
      <c r="X3"/>
      <c r="Y3"/>
      <c r="Z3"/>
      <c r="AA3"/>
      <c r="AB3"/>
      <c r="AC3"/>
      <c r="AD3"/>
      <c r="AE3"/>
      <c r="AF3"/>
      <c r="AG3"/>
    </row>
    <row r="4" spans="1:33" s="22" customFormat="1" x14ac:dyDescent="0.2">
      <c r="A4" s="64" t="str">
        <f>"Datum / Date: "&amp;TEXT(CTRL!B10,"dd.mm.rrrr")</f>
        <v>Datum / Date: 08.08.2014</v>
      </c>
      <c r="C4" s="1"/>
      <c r="K4" s="14" t="str">
        <f>"Místo konání / Place: "&amp;CTRL!B16&amp;""</f>
        <v>Místo konání / Place: Lanškroun (CZE)</v>
      </c>
      <c r="P4"/>
      <c r="Q4" s="134"/>
      <c r="R4"/>
      <c r="S4"/>
      <c r="T4"/>
      <c r="U4"/>
      <c r="V4"/>
      <c r="W4"/>
      <c r="X4"/>
      <c r="Y4"/>
      <c r="Z4"/>
      <c r="AA4"/>
      <c r="AB4"/>
      <c r="AC4"/>
      <c r="AD4"/>
      <c r="AE4"/>
      <c r="AF4"/>
      <c r="AG4"/>
    </row>
    <row r="5" spans="1:33" s="22" customFormat="1" ht="21" x14ac:dyDescent="0.2">
      <c r="A5" s="286" t="s">
        <v>225</v>
      </c>
      <c r="B5" s="286"/>
      <c r="C5" s="286"/>
      <c r="D5" s="286"/>
      <c r="E5" s="286"/>
      <c r="F5" s="286"/>
      <c r="G5" s="286"/>
      <c r="H5" s="286"/>
      <c r="I5" s="286"/>
      <c r="J5" s="286"/>
      <c r="K5" s="286"/>
      <c r="P5"/>
      <c r="Q5" s="102"/>
      <c r="R5"/>
      <c r="S5"/>
      <c r="T5"/>
      <c r="U5"/>
      <c r="V5"/>
      <c r="W5"/>
      <c r="X5"/>
      <c r="Y5"/>
      <c r="Z5"/>
      <c r="AA5"/>
      <c r="AB5"/>
      <c r="AC5"/>
      <c r="AD5"/>
      <c r="AE5"/>
      <c r="AF5"/>
      <c r="AG5"/>
    </row>
    <row r="6" spans="1:33" s="22" customFormat="1" ht="9" customHeight="1" x14ac:dyDescent="0.2">
      <c r="C6" s="1"/>
      <c r="P6"/>
      <c r="Q6"/>
      <c r="R6"/>
      <c r="S6"/>
      <c r="T6"/>
      <c r="U6"/>
      <c r="V6"/>
      <c r="W6"/>
      <c r="X6"/>
      <c r="Y6"/>
      <c r="Z6"/>
      <c r="AA6"/>
      <c r="AB6"/>
      <c r="AC6"/>
      <c r="AD6"/>
      <c r="AE6"/>
      <c r="AF6"/>
      <c r="AG6"/>
    </row>
    <row r="7" spans="1:33" s="22" customFormat="1" x14ac:dyDescent="0.2">
      <c r="A7" s="87" t="s">
        <v>0</v>
      </c>
      <c r="B7" s="87" t="s">
        <v>1</v>
      </c>
      <c r="C7" s="87" t="s">
        <v>2</v>
      </c>
      <c r="D7" s="87" t="s">
        <v>3</v>
      </c>
      <c r="E7" s="87" t="s">
        <v>4</v>
      </c>
      <c r="F7" s="87" t="s">
        <v>5</v>
      </c>
      <c r="G7" s="87" t="s">
        <v>69</v>
      </c>
      <c r="H7" s="87" t="s">
        <v>12</v>
      </c>
      <c r="I7" s="87" t="s">
        <v>60</v>
      </c>
      <c r="J7" s="87" t="s">
        <v>28</v>
      </c>
      <c r="K7" s="87"/>
      <c r="P7"/>
      <c r="Q7"/>
      <c r="R7"/>
      <c r="S7"/>
      <c r="T7"/>
      <c r="U7"/>
      <c r="V7"/>
      <c r="W7"/>
      <c r="X7"/>
      <c r="Y7"/>
      <c r="Z7"/>
      <c r="AA7"/>
      <c r="AB7"/>
      <c r="AC7"/>
      <c r="AD7"/>
      <c r="AE7"/>
      <c r="AF7"/>
      <c r="AG7"/>
    </row>
    <row r="8" spans="1:33" s="22" customFormat="1" x14ac:dyDescent="0.2">
      <c r="A8" s="86" t="s">
        <v>6</v>
      </c>
      <c r="B8" s="86" t="s">
        <v>7</v>
      </c>
      <c r="C8" s="86" t="s">
        <v>8</v>
      </c>
      <c r="D8" s="86" t="s">
        <v>9</v>
      </c>
      <c r="E8" s="86" t="s">
        <v>15</v>
      </c>
      <c r="F8" s="86" t="s">
        <v>10</v>
      </c>
      <c r="G8" s="86" t="s">
        <v>70</v>
      </c>
      <c r="H8" s="86" t="s">
        <v>11</v>
      </c>
      <c r="I8" s="86" t="s">
        <v>61</v>
      </c>
      <c r="J8" s="86" t="s">
        <v>59</v>
      </c>
      <c r="K8" s="86"/>
      <c r="P8"/>
      <c r="Q8"/>
      <c r="R8"/>
      <c r="S8"/>
      <c r="T8"/>
      <c r="U8"/>
      <c r="V8"/>
      <c r="W8"/>
      <c r="X8"/>
      <c r="Y8"/>
      <c r="Z8"/>
      <c r="AA8"/>
      <c r="AB8"/>
      <c r="AC8"/>
      <c r="AD8"/>
      <c r="AE8"/>
      <c r="AF8"/>
      <c r="AG8"/>
    </row>
    <row r="9" spans="1:33" s="22" customFormat="1" ht="8.25" customHeight="1" thickBot="1" x14ac:dyDescent="0.25">
      <c r="C9" s="1"/>
      <c r="P9"/>
      <c r="Q9"/>
      <c r="R9"/>
      <c r="S9"/>
      <c r="T9"/>
      <c r="U9"/>
      <c r="V9"/>
      <c r="W9"/>
      <c r="X9"/>
      <c r="Y9"/>
      <c r="Z9"/>
      <c r="AA9"/>
      <c r="AB9"/>
      <c r="AC9"/>
      <c r="AD9"/>
      <c r="AE9"/>
      <c r="AF9"/>
      <c r="AG9"/>
    </row>
    <row r="10" spans="1:33" s="22" customFormat="1" ht="14.25" customHeight="1" x14ac:dyDescent="0.2">
      <c r="A10" s="291"/>
      <c r="B10" s="291"/>
      <c r="C10" s="291"/>
      <c r="D10" s="291"/>
      <c r="E10" s="291"/>
      <c r="F10" s="291"/>
      <c r="G10" s="291"/>
      <c r="H10" s="291"/>
      <c r="I10" s="291"/>
      <c r="J10" s="291"/>
      <c r="K10" s="291"/>
      <c r="M10" s="165"/>
      <c r="N10" s="165"/>
      <c r="P10" s="297" t="s">
        <v>20</v>
      </c>
      <c r="Q10" s="297"/>
      <c r="R10" s="297"/>
      <c r="S10" s="297"/>
      <c r="T10" s="296" t="s">
        <v>19</v>
      </c>
      <c r="U10" s="296"/>
      <c r="V10" s="296"/>
      <c r="W10" s="296"/>
      <c r="X10" s="297" t="s">
        <v>18</v>
      </c>
      <c r="Y10" s="297"/>
      <c r="Z10" s="297"/>
      <c r="AA10" s="297"/>
      <c r="AB10" s="296" t="s">
        <v>17</v>
      </c>
      <c r="AC10" s="296"/>
      <c r="AD10" s="296"/>
      <c r="AE10" s="296"/>
      <c r="AF10" s="41" t="s">
        <v>16</v>
      </c>
      <c r="AG10"/>
    </row>
    <row r="11" spans="1:33" s="22" customFormat="1" ht="15" x14ac:dyDescent="0.2">
      <c r="A11" s="26" t="str">
        <f xml:space="preserve"> "Délka / Distance: " &amp; CTRL!C2 &amp; " km"</f>
        <v>Délka / Distance: 77 km</v>
      </c>
      <c r="B11" s="27"/>
      <c r="C11" s="27"/>
      <c r="D11" s="27"/>
      <c r="E11" s="58"/>
      <c r="F11" s="58"/>
      <c r="G11" s="58"/>
      <c r="H11" s="58"/>
      <c r="I11" s="58"/>
      <c r="J11" s="58"/>
      <c r="K11" s="58" t="str">
        <f>"Průměrná rychlost / Average Speed: " &amp; ROUND(CTRL!C2/(HOUR($I$12)+(MINUTE($I$12)+SECOND($I$12)/60)/60),2) &amp; " km/h"</f>
        <v>Průměrná rychlost / Average Speed: 41,23 km/h</v>
      </c>
      <c r="M11" s="165" t="s">
        <v>213</v>
      </c>
      <c r="N11" s="165" t="s">
        <v>214</v>
      </c>
      <c r="P11" s="166" t="s">
        <v>197</v>
      </c>
      <c r="Q11" s="166" t="s">
        <v>195</v>
      </c>
      <c r="R11" s="166" t="s">
        <v>196</v>
      </c>
      <c r="S11" s="166" t="s">
        <v>198</v>
      </c>
      <c r="T11" s="167" t="s">
        <v>197</v>
      </c>
      <c r="U11" s="167" t="s">
        <v>195</v>
      </c>
      <c r="V11" s="167" t="s">
        <v>196</v>
      </c>
      <c r="W11" s="167" t="s">
        <v>198</v>
      </c>
      <c r="X11" s="166" t="s">
        <v>197</v>
      </c>
      <c r="Y11" s="166" t="s">
        <v>195</v>
      </c>
      <c r="Z11" s="166" t="s">
        <v>196</v>
      </c>
      <c r="AA11" s="166" t="s">
        <v>198</v>
      </c>
      <c r="AB11" s="167" t="s">
        <v>197</v>
      </c>
      <c r="AC11" s="167" t="s">
        <v>195</v>
      </c>
      <c r="AD11" s="167" t="s">
        <v>196</v>
      </c>
      <c r="AE11" s="167" t="s">
        <v>198</v>
      </c>
      <c r="AF11" s="42"/>
      <c r="AG11"/>
    </row>
    <row r="12" spans="1:33" s="71" customFormat="1" ht="13.7" customHeight="1" x14ac:dyDescent="0.2">
      <c r="A12" s="55">
        <v>1</v>
      </c>
      <c r="B12" s="115">
        <v>116</v>
      </c>
      <c r="C12" s="65" t="str">
        <f>VLOOKUP(B12,STARTOVKA,2,0)</f>
        <v>GER19960909</v>
      </c>
      <c r="D12" s="66" t="str">
        <f>VLOOKUP(B12,STARTOVKA,3,0)</f>
        <v>KÄMNA Lennard</v>
      </c>
      <c r="E12" s="67" t="str">
        <f>VLOOKUP(B12,STARTOVKA,4,0)</f>
        <v>TEAM BRANDENBURG - RSC COTTBUS</v>
      </c>
      <c r="F12" s="68" t="str">
        <f>VLOOKUP(B12,STARTOVKA,5,0)</f>
        <v>050980-11</v>
      </c>
      <c r="G12" s="69" t="str">
        <f>VLOOKUP(B12,STARTOVKA,6,0)</f>
        <v>JUNIOR</v>
      </c>
      <c r="H12" s="69" t="str">
        <f>VLOOKUP(B12,STARTOVKA,7,0)</f>
        <v>COT</v>
      </c>
      <c r="I12" s="267">
        <f>SUM(R12,V12,Z12,AD12)-SUM(S12,W12,AA12,AE12)+AF12</f>
        <v>7.7812500000000007E-2</v>
      </c>
      <c r="J12" s="33">
        <f>I12-$I$12</f>
        <v>0</v>
      </c>
      <c r="K12" s="33"/>
      <c r="P12" s="38">
        <v>1</v>
      </c>
      <c r="Q12" s="45">
        <v>116</v>
      </c>
      <c r="R12" s="43">
        <v>7.7928240740740742E-2</v>
      </c>
      <c r="S12" s="37">
        <v>1.1574074074074073E-4</v>
      </c>
      <c r="T12" s="39"/>
      <c r="U12" s="46"/>
      <c r="V12" s="47"/>
      <c r="W12" s="40"/>
      <c r="X12" s="38"/>
      <c r="Y12" s="45"/>
      <c r="Z12" s="43"/>
      <c r="AA12" s="37"/>
      <c r="AB12" s="39"/>
      <c r="AC12" s="46"/>
      <c r="AD12" s="47"/>
      <c r="AE12" s="40"/>
      <c r="AF12" s="37"/>
      <c r="AG12" s="44"/>
    </row>
    <row r="13" spans="1:33" s="71" customFormat="1" ht="13.7" customHeight="1" x14ac:dyDescent="0.2">
      <c r="A13" s="55">
        <v>2</v>
      </c>
      <c r="B13" s="115">
        <v>2</v>
      </c>
      <c r="C13" s="65" t="str">
        <f>VLOOKUP(B13,STARTOVKA,2,0)</f>
        <v>GER19960829</v>
      </c>
      <c r="D13" s="66" t="str">
        <f>VLOOKUP(B13,STARTOVKA,3,0)</f>
        <v>SCHUCHMANN Franz-Leon</v>
      </c>
      <c r="E13" s="67" t="str">
        <f>VLOOKUP(B13,STARTOVKA,4,0)</f>
        <v>RSV SONNEBERG</v>
      </c>
      <c r="F13" s="68" t="str">
        <f>VLOOKUP(B13,STARTOVKA,5,0)</f>
        <v>THÜ173330</v>
      </c>
      <c r="G13" s="69" t="str">
        <f>VLOOKUP(B13,STARTOVKA,6,0)</f>
        <v>JUNIOR</v>
      </c>
      <c r="H13" s="69" t="str">
        <f>VLOOKUP(B13,STARTOVKA,7,0)</f>
        <v>TUR</v>
      </c>
      <c r="I13" s="267">
        <f>SUM(R13,V13,Z13,AD13)-SUM(S13,W13,AA13,AE13)+AF13</f>
        <v>7.7997685185185184E-2</v>
      </c>
      <c r="J13" s="33">
        <f>I13-$I$12</f>
        <v>1.8518518518517713E-4</v>
      </c>
      <c r="K13" s="33"/>
      <c r="P13" s="38">
        <v>2</v>
      </c>
      <c r="Q13" s="45">
        <v>2</v>
      </c>
      <c r="R13" s="43">
        <v>7.8067129629629625E-2</v>
      </c>
      <c r="S13" s="37">
        <v>6.9444444444444444E-5</v>
      </c>
      <c r="T13" s="39"/>
      <c r="U13" s="46"/>
      <c r="V13" s="47"/>
      <c r="W13" s="40"/>
      <c r="X13" s="38"/>
      <c r="Y13" s="45"/>
      <c r="Z13" s="43"/>
      <c r="AA13" s="37"/>
      <c r="AB13" s="39"/>
      <c r="AC13" s="46"/>
      <c r="AD13" s="47"/>
      <c r="AE13" s="40"/>
      <c r="AF13" s="37"/>
      <c r="AG13" s="44"/>
    </row>
    <row r="14" spans="1:33" s="71" customFormat="1" ht="13.7" customHeight="1" x14ac:dyDescent="0.2">
      <c r="A14" s="55">
        <v>3</v>
      </c>
      <c r="B14" s="115">
        <v>143</v>
      </c>
      <c r="C14" s="65" t="str">
        <f>VLOOKUP(B14,STARTOVKA,2,0)</f>
        <v>CZE19960606</v>
      </c>
      <c r="D14" s="66" t="str">
        <f>VLOOKUP(B14,STARTOVKA,3,0)</f>
        <v xml:space="preserve">KOVÁŘ Jan </v>
      </c>
      <c r="E14" s="67" t="str">
        <f>VLOOKUP(B14,STARTOVKA,4,0)</f>
        <v xml:space="preserve">MAPEI CYKLO KAŇKOVSKÝ </v>
      </c>
      <c r="F14" s="68">
        <f>VLOOKUP(B14,STARTOVKA,5,0)</f>
        <v>12418</v>
      </c>
      <c r="G14" s="69" t="str">
        <f>VLOOKUP(B14,STARTOVKA,6,0)</f>
        <v>JUNIOR</v>
      </c>
      <c r="H14" s="69" t="str">
        <f>VLOOKUP(B14,STARTOVKA,7,0)</f>
        <v>MAP</v>
      </c>
      <c r="I14" s="267">
        <f>SUM(R14,V14,Z14,AD14)-SUM(S14,W14,AA14,AE14)+AF14</f>
        <v>7.8020833333333331E-2</v>
      </c>
      <c r="J14" s="33">
        <f>I14-$I$12</f>
        <v>2.0833333333332427E-4</v>
      </c>
      <c r="K14" s="33"/>
      <c r="P14" s="38">
        <v>3</v>
      </c>
      <c r="Q14" s="45">
        <v>143</v>
      </c>
      <c r="R14" s="43">
        <v>7.8067129629629625E-2</v>
      </c>
      <c r="S14" s="37">
        <v>4.6296296296296294E-5</v>
      </c>
      <c r="T14" s="39"/>
      <c r="U14" s="46"/>
      <c r="V14" s="47"/>
      <c r="W14" s="40"/>
      <c r="X14" s="38"/>
      <c r="Y14" s="45"/>
      <c r="Z14" s="43"/>
      <c r="AA14" s="37"/>
      <c r="AB14" s="39"/>
      <c r="AC14" s="46"/>
      <c r="AD14" s="47"/>
      <c r="AE14" s="40"/>
      <c r="AF14" s="37"/>
      <c r="AG14" s="44"/>
    </row>
    <row r="15" spans="1:33" s="71" customFormat="1" ht="13.7" customHeight="1" x14ac:dyDescent="0.2">
      <c r="A15" s="55">
        <v>4</v>
      </c>
      <c r="B15" s="115">
        <v>93</v>
      </c>
      <c r="C15" s="65" t="str">
        <f>VLOOKUP(B15,STARTOVKA,2,0)</f>
        <v>CZE19960424</v>
      </c>
      <c r="D15" s="66" t="str">
        <f>VLOOKUP(B15,STARTOVKA,3,0)</f>
        <v xml:space="preserve">GRUBER Pavel </v>
      </c>
      <c r="E15" s="67" t="str">
        <f>VLOOKUP(B15,STARTOVKA,4,0)</f>
        <v xml:space="preserve">TJ FAVORIT BRNO </v>
      </c>
      <c r="F15" s="68">
        <f>VLOOKUP(B15,STARTOVKA,5,0)</f>
        <v>13075</v>
      </c>
      <c r="G15" s="69" t="str">
        <f>VLOOKUP(B15,STARTOVKA,6,0)</f>
        <v>JUNIOR</v>
      </c>
      <c r="H15" s="69" t="str">
        <f>VLOOKUP(B15,STARTOVKA,7,0)</f>
        <v>FAV</v>
      </c>
      <c r="I15" s="267">
        <f>SUM(R15,V15,Z15,AD15)-SUM(S15,W15,AA15,AE15)+AF15</f>
        <v>7.8067129629629625E-2</v>
      </c>
      <c r="J15" s="33">
        <f>I15-$I$12</f>
        <v>2.5462962962961855E-4</v>
      </c>
      <c r="K15" s="33"/>
      <c r="P15" s="38">
        <v>4</v>
      </c>
      <c r="Q15" s="45">
        <v>93</v>
      </c>
      <c r="R15" s="43">
        <v>7.8067129629629625E-2</v>
      </c>
      <c r="S15" s="37">
        <v>0</v>
      </c>
      <c r="T15" s="39"/>
      <c r="U15" s="46"/>
      <c r="V15" s="47"/>
      <c r="W15" s="40"/>
      <c r="X15" s="38"/>
      <c r="Y15" s="45"/>
      <c r="Z15" s="43"/>
      <c r="AA15" s="37"/>
      <c r="AB15" s="39"/>
      <c r="AC15" s="46"/>
      <c r="AD15" s="47"/>
      <c r="AE15" s="40"/>
      <c r="AF15" s="37"/>
      <c r="AG15" s="44"/>
    </row>
    <row r="16" spans="1:33" s="71" customFormat="1" ht="13.7" customHeight="1" x14ac:dyDescent="0.2">
      <c r="A16" s="55">
        <v>5</v>
      </c>
      <c r="B16" s="115">
        <v>175</v>
      </c>
      <c r="C16" s="65" t="str">
        <f>VLOOKUP(B16,STARTOVKA,2,0)</f>
        <v>SVK19960415</v>
      </c>
      <c r="D16" s="66" t="str">
        <f>VLOOKUP(B16,STARTOVKA,3,0)</f>
        <v>ZVERKO David</v>
      </c>
      <c r="E16" s="67" t="str">
        <f>VLOOKUP(B16,STARTOVKA,4,0)</f>
        <v xml:space="preserve">SLOVAK CYCLING FEDERATION </v>
      </c>
      <c r="F16" s="68">
        <f>VLOOKUP(B16,STARTOVKA,5,0)</f>
        <v>5674</v>
      </c>
      <c r="G16" s="69" t="str">
        <f>VLOOKUP(B16,STARTOVKA,6,0)</f>
        <v>JUNIOR</v>
      </c>
      <c r="H16" s="69" t="str">
        <f>VLOOKUP(B16,STARTOVKA,7,0)</f>
        <v>SVK</v>
      </c>
      <c r="I16" s="267">
        <f>SUM(R16,V16,Z16,AD16)-SUM(S16,W16,AA16,AE16)+AF16</f>
        <v>7.8252314814814816E-2</v>
      </c>
      <c r="J16" s="33">
        <f>I16-$I$12</f>
        <v>4.3981481481480955E-4</v>
      </c>
      <c r="K16" s="33"/>
      <c r="P16" s="38">
        <v>16</v>
      </c>
      <c r="Q16" s="45">
        <v>175</v>
      </c>
      <c r="R16" s="43">
        <v>7.8287037037037044E-2</v>
      </c>
      <c r="S16" s="37">
        <v>3.4722222222222222E-5</v>
      </c>
      <c r="T16" s="39"/>
      <c r="U16" s="46"/>
      <c r="V16" s="47"/>
      <c r="W16" s="40"/>
      <c r="X16" s="38"/>
      <c r="Y16" s="45"/>
      <c r="Z16" s="43"/>
      <c r="AA16" s="37"/>
      <c r="AB16" s="39"/>
      <c r="AC16" s="46"/>
      <c r="AD16" s="47"/>
      <c r="AE16" s="40"/>
      <c r="AF16" s="37"/>
      <c r="AG16" s="44"/>
    </row>
    <row r="17" spans="1:33" s="71" customFormat="1" ht="13.7" customHeight="1" x14ac:dyDescent="0.2">
      <c r="A17" s="55">
        <v>6</v>
      </c>
      <c r="B17" s="115">
        <v>132</v>
      </c>
      <c r="C17" s="65" t="str">
        <f>VLOOKUP(B17,STARTOVKA,2,0)</f>
        <v>AUT19961021</v>
      </c>
      <c r="D17" s="66" t="str">
        <f>VLOOKUP(B17,STARTOVKA,3,0)</f>
        <v>KNAPP Daniel</v>
      </c>
      <c r="E17" s="67" t="str">
        <f>VLOOKUP(B17,STARTOVKA,4,0)</f>
        <v>UNION RAIFFEISEN RADTEAM TIROL</v>
      </c>
      <c r="F17" s="68">
        <f>VLOOKUP(B17,STARTOVKA,5,0)</f>
        <v>100480</v>
      </c>
      <c r="G17" s="69" t="str">
        <f>VLOOKUP(B17,STARTOVKA,6,0)</f>
        <v>JUNIOR</v>
      </c>
      <c r="H17" s="69" t="str">
        <f>VLOOKUP(B17,STARTOVKA,7,0)</f>
        <v>RCA</v>
      </c>
      <c r="I17" s="267">
        <f>SUM(R17,V17,Z17,AD17)-SUM(S17,W17,AA17,AE17)+AF17</f>
        <v>7.8252314814814816E-2</v>
      </c>
      <c r="J17" s="33">
        <f>I17-$I$12</f>
        <v>4.3981481481480955E-4</v>
      </c>
      <c r="K17" s="33"/>
      <c r="P17" s="38">
        <v>64</v>
      </c>
      <c r="Q17" s="45">
        <v>132</v>
      </c>
      <c r="R17" s="43">
        <v>7.8287037037037044E-2</v>
      </c>
      <c r="S17" s="37">
        <v>3.4722222222222222E-5</v>
      </c>
      <c r="T17" s="39"/>
      <c r="U17" s="46"/>
      <c r="V17" s="47"/>
      <c r="W17" s="40"/>
      <c r="X17" s="38"/>
      <c r="Y17" s="45"/>
      <c r="Z17" s="43"/>
      <c r="AA17" s="37"/>
      <c r="AB17" s="39"/>
      <c r="AC17" s="46"/>
      <c r="AD17" s="47"/>
      <c r="AE17" s="40"/>
      <c r="AF17" s="37"/>
      <c r="AG17" s="44"/>
    </row>
    <row r="18" spans="1:33" s="71" customFormat="1" ht="13.7" customHeight="1" x14ac:dyDescent="0.2">
      <c r="A18" s="55">
        <v>7</v>
      </c>
      <c r="B18" s="115">
        <v>150</v>
      </c>
      <c r="C18" s="65" t="str">
        <f>VLOOKUP(B18,STARTOVKA,2,0)</f>
        <v>CZE19970926</v>
      </c>
      <c r="D18" s="66" t="str">
        <f>VLOOKUP(B18,STARTOVKA,3,0)</f>
        <v xml:space="preserve">BRÁZDA Michal </v>
      </c>
      <c r="E18" s="67" t="str">
        <f>VLOOKUP(B18,STARTOVKA,4,0)</f>
        <v xml:space="preserve">MAPEI CYKLO KAŇKOVSKÝ </v>
      </c>
      <c r="F18" s="68">
        <f>VLOOKUP(B18,STARTOVKA,5,0)</f>
        <v>8547</v>
      </c>
      <c r="G18" s="69" t="str">
        <f>VLOOKUP(B18,STARTOVKA,6,0)</f>
        <v>JUNIOR*</v>
      </c>
      <c r="H18" s="69" t="str">
        <f>VLOOKUP(B18,STARTOVKA,7,0)</f>
        <v>MAP</v>
      </c>
      <c r="I18" s="267">
        <f>SUM(R18,V18,Z18,AD18)-SUM(S18,W18,AA18,AE18)+AF18</f>
        <v>7.8263888888888897E-2</v>
      </c>
      <c r="J18" s="33">
        <f>I18-$I$12</f>
        <v>4.5138888888889006E-4</v>
      </c>
      <c r="K18" s="33"/>
      <c r="P18" s="38">
        <v>10</v>
      </c>
      <c r="Q18" s="45">
        <v>150</v>
      </c>
      <c r="R18" s="43">
        <v>7.8287037037037044E-2</v>
      </c>
      <c r="S18" s="37">
        <v>2.3148148148148147E-5</v>
      </c>
      <c r="T18" s="39"/>
      <c r="U18" s="46"/>
      <c r="V18" s="47"/>
      <c r="W18" s="40"/>
      <c r="X18" s="38"/>
      <c r="Y18" s="45"/>
      <c r="Z18" s="43"/>
      <c r="AA18" s="37"/>
      <c r="AB18" s="39"/>
      <c r="AC18" s="46"/>
      <c r="AD18" s="47"/>
      <c r="AE18" s="40"/>
      <c r="AF18" s="37"/>
      <c r="AG18" s="44"/>
    </row>
    <row r="19" spans="1:33" s="71" customFormat="1" ht="13.7" customHeight="1" x14ac:dyDescent="0.2">
      <c r="A19" s="55">
        <v>8</v>
      </c>
      <c r="B19" s="115">
        <v>115</v>
      </c>
      <c r="C19" s="65" t="str">
        <f>VLOOKUP(B19,STARTOVKA,2,0)</f>
        <v>GER19961029</v>
      </c>
      <c r="D19" s="66" t="str">
        <f>VLOOKUP(B19,STARTOVKA,3,0)</f>
        <v>KOCH Chrisitan</v>
      </c>
      <c r="E19" s="67" t="str">
        <f>VLOOKUP(B19,STARTOVKA,4,0)</f>
        <v>TEAM BRANDENBURG - RSC COTTBUS</v>
      </c>
      <c r="F19" s="68" t="str">
        <f>VLOOKUP(B19,STARTOVKA,5,0)</f>
        <v>043833-11</v>
      </c>
      <c r="G19" s="69" t="str">
        <f>VLOOKUP(B19,STARTOVKA,6,0)</f>
        <v>JUNIOR</v>
      </c>
      <c r="H19" s="69" t="str">
        <f>VLOOKUP(B19,STARTOVKA,7,0)</f>
        <v>COT</v>
      </c>
      <c r="I19" s="267">
        <f>SUM(R19,V19,Z19,AD19)-SUM(S19,W19,AA19,AE19)+AF19</f>
        <v>7.8263888888888897E-2</v>
      </c>
      <c r="J19" s="33">
        <f>I19-$I$12</f>
        <v>4.5138888888889006E-4</v>
      </c>
      <c r="K19" s="33"/>
      <c r="P19" s="38">
        <v>33</v>
      </c>
      <c r="Q19" s="45">
        <v>115</v>
      </c>
      <c r="R19" s="43">
        <v>7.8287037037037044E-2</v>
      </c>
      <c r="S19" s="37">
        <v>2.3148148148148147E-5</v>
      </c>
      <c r="T19" s="39"/>
      <c r="U19" s="46"/>
      <c r="V19" s="47"/>
      <c r="W19" s="40"/>
      <c r="X19" s="38"/>
      <c r="Y19" s="45"/>
      <c r="Z19" s="43"/>
      <c r="AA19" s="37"/>
      <c r="AB19" s="39"/>
      <c r="AC19" s="46"/>
      <c r="AD19" s="47"/>
      <c r="AE19" s="40"/>
      <c r="AF19" s="37"/>
      <c r="AG19" s="44"/>
    </row>
    <row r="20" spans="1:33" s="71" customFormat="1" ht="13.7" customHeight="1" x14ac:dyDescent="0.2">
      <c r="A20" s="55">
        <v>9</v>
      </c>
      <c r="B20" s="115">
        <v>151</v>
      </c>
      <c r="C20" s="65" t="str">
        <f>VLOOKUP(B20,STARTOVKA,2,0)</f>
        <v>CZE19960501</v>
      </c>
      <c r="D20" s="66" t="str">
        <f>VLOOKUP(B20,STARTOVKA,3,0)</f>
        <v>TOMAN Vojtěch</v>
      </c>
      <c r="E20" s="67" t="str">
        <f>VLOOKUP(B20,STARTOVKA,4,0)</f>
        <v>STEVENS ZNOJMO</v>
      </c>
      <c r="F20" s="68">
        <f>VLOOKUP(B20,STARTOVKA,5,0)</f>
        <v>9096</v>
      </c>
      <c r="G20" s="69" t="str">
        <f>VLOOKUP(B20,STARTOVKA,6,0)</f>
        <v>JUNIOR</v>
      </c>
      <c r="H20" s="69" t="str">
        <f>VLOOKUP(B20,STARTOVKA,7,0)</f>
        <v>SKC</v>
      </c>
      <c r="I20" s="267">
        <f>SUM(R20,V20,Z20,AD20)-SUM(S20,W20,AA20,AE20)+AF20</f>
        <v>7.8275462962962963E-2</v>
      </c>
      <c r="J20" s="33">
        <f>I20-$I$12</f>
        <v>4.6296296296295669E-4</v>
      </c>
      <c r="K20" s="33"/>
      <c r="P20" s="38">
        <v>6</v>
      </c>
      <c r="Q20" s="45">
        <v>151</v>
      </c>
      <c r="R20" s="43">
        <v>7.8287037037037044E-2</v>
      </c>
      <c r="S20" s="37">
        <v>1.1574074074074073E-5</v>
      </c>
      <c r="T20" s="39"/>
      <c r="U20" s="46"/>
      <c r="V20" s="47"/>
      <c r="W20" s="40"/>
      <c r="X20" s="38"/>
      <c r="Y20" s="45"/>
      <c r="Z20" s="43"/>
      <c r="AA20" s="37"/>
      <c r="AB20" s="39"/>
      <c r="AC20" s="46"/>
      <c r="AD20" s="47"/>
      <c r="AE20" s="40"/>
      <c r="AF20" s="37"/>
      <c r="AG20" s="44"/>
    </row>
    <row r="21" spans="1:33" s="71" customFormat="1" ht="13.7" customHeight="1" x14ac:dyDescent="0.2">
      <c r="A21" s="55">
        <v>10</v>
      </c>
      <c r="B21" s="115">
        <v>12</v>
      </c>
      <c r="C21" s="65" t="str">
        <f>VLOOKUP(B21,STARTOVKA,2,0)</f>
        <v>GER19960405</v>
      </c>
      <c r="D21" s="66" t="str">
        <f>VLOOKUP(B21,STARTOVKA,3,0)</f>
        <v>WITTE Reinhard</v>
      </c>
      <c r="E21" s="67" t="str">
        <f>VLOOKUP(B21,STARTOVKA,4,0)</f>
        <v>JUNIOREN SCHWALBE TEAM SACHSEN</v>
      </c>
      <c r="F21" s="68" t="str">
        <f>VLOOKUP(B21,STARTOVKA,5,0)</f>
        <v>SAC 141671</v>
      </c>
      <c r="G21" s="69" t="str">
        <f>VLOOKUP(B21,STARTOVKA,6,0)</f>
        <v>JUNIOR</v>
      </c>
      <c r="H21" s="69" t="str">
        <f>VLOOKUP(B21,STARTOVKA,7,0)</f>
        <v>SCW</v>
      </c>
      <c r="I21" s="267">
        <f>SUM(R21,V21,Z21,AD21)-SUM(S21,W21,AA21,AE21)+AF21</f>
        <v>7.8275462962962963E-2</v>
      </c>
      <c r="J21" s="33">
        <f>I21-$I$12</f>
        <v>4.6296296296295669E-4</v>
      </c>
      <c r="K21" s="33"/>
      <c r="P21" s="38">
        <v>42</v>
      </c>
      <c r="Q21" s="45">
        <v>12</v>
      </c>
      <c r="R21" s="43">
        <v>7.8287037037037044E-2</v>
      </c>
      <c r="S21" s="37">
        <v>1.1574074074074073E-5</v>
      </c>
      <c r="T21" s="39"/>
      <c r="U21" s="46"/>
      <c r="V21" s="47"/>
      <c r="W21" s="40"/>
      <c r="X21" s="38"/>
      <c r="Y21" s="45"/>
      <c r="Z21" s="43"/>
      <c r="AA21" s="37"/>
      <c r="AB21" s="39"/>
      <c r="AC21" s="46"/>
      <c r="AD21" s="47"/>
      <c r="AE21" s="40"/>
      <c r="AF21" s="37"/>
      <c r="AG21" s="44"/>
    </row>
    <row r="22" spans="1:33" s="71" customFormat="1" ht="13.7" customHeight="1" x14ac:dyDescent="0.2">
      <c r="A22" s="55">
        <v>11</v>
      </c>
      <c r="B22" s="115">
        <v>113</v>
      </c>
      <c r="C22" s="65" t="str">
        <f>VLOOKUP(B22,STARTOVKA,2,0)</f>
        <v>GER19961002</v>
      </c>
      <c r="D22" s="66" t="str">
        <f>VLOOKUP(B22,STARTOVKA,3,0)</f>
        <v>ROHDE Louis</v>
      </c>
      <c r="E22" s="67" t="str">
        <f>VLOOKUP(B22,STARTOVKA,4,0)</f>
        <v>TEAM BRANDENBURG - RSC COTTBUS</v>
      </c>
      <c r="F22" s="68" t="str">
        <f>VLOOKUP(B22,STARTOVKA,5,0)</f>
        <v>062094-11</v>
      </c>
      <c r="G22" s="69" t="str">
        <f>VLOOKUP(B22,STARTOVKA,6,0)</f>
        <v>JUNIOR</v>
      </c>
      <c r="H22" s="69" t="str">
        <f>VLOOKUP(B22,STARTOVKA,7,0)</f>
        <v>COT</v>
      </c>
      <c r="I22" s="267">
        <f>SUM(R22,V22,Z22,AD22)-SUM(S22,W22,AA22,AE22)+AF22</f>
        <v>7.8287037037037044E-2</v>
      </c>
      <c r="J22" s="33">
        <f>I22-$I$12</f>
        <v>4.745370370370372E-4</v>
      </c>
      <c r="K22" s="33"/>
      <c r="P22" s="38">
        <v>5</v>
      </c>
      <c r="Q22" s="45">
        <v>113</v>
      </c>
      <c r="R22" s="43">
        <v>7.8287037037037044E-2</v>
      </c>
      <c r="S22" s="37">
        <v>0</v>
      </c>
      <c r="T22" s="39"/>
      <c r="U22" s="46"/>
      <c r="V22" s="47"/>
      <c r="W22" s="40"/>
      <c r="X22" s="38"/>
      <c r="Y22" s="45"/>
      <c r="Z22" s="43"/>
      <c r="AA22" s="37"/>
      <c r="AB22" s="39"/>
      <c r="AC22" s="46"/>
      <c r="AD22" s="47"/>
      <c r="AE22" s="40"/>
      <c r="AF22" s="37"/>
      <c r="AG22" s="44"/>
    </row>
    <row r="23" spans="1:33" s="71" customFormat="1" ht="13.7" customHeight="1" x14ac:dyDescent="0.2">
      <c r="A23" s="55">
        <v>12</v>
      </c>
      <c r="B23" s="115">
        <v>111</v>
      </c>
      <c r="C23" s="65" t="str">
        <f>VLOOKUP(B23,STARTOVKA,2,0)</f>
        <v>GER19960410</v>
      </c>
      <c r="D23" s="66" t="str">
        <f>VLOOKUP(B23,STARTOVKA,3,0)</f>
        <v>BECKER Alexander</v>
      </c>
      <c r="E23" s="67" t="str">
        <f>VLOOKUP(B23,STARTOVKA,4,0)</f>
        <v>TEAM BRANDENBURG - RSC COTTBUS</v>
      </c>
      <c r="F23" s="68" t="str">
        <f>VLOOKUP(B23,STARTOVKA,5,0)</f>
        <v>042439-11</v>
      </c>
      <c r="G23" s="69" t="str">
        <f>VLOOKUP(B23,STARTOVKA,6,0)</f>
        <v>JUNIOR</v>
      </c>
      <c r="H23" s="69" t="str">
        <f>VLOOKUP(B23,STARTOVKA,7,0)</f>
        <v>COT</v>
      </c>
      <c r="I23" s="267">
        <f>SUM(R23,V23,Z23,AD23)-SUM(S23,W23,AA23,AE23)+AF23</f>
        <v>7.8287037037037044E-2</v>
      </c>
      <c r="J23" s="33">
        <f>I23-$I$12</f>
        <v>4.745370370370372E-4</v>
      </c>
      <c r="K23" s="33"/>
      <c r="P23" s="38">
        <v>7</v>
      </c>
      <c r="Q23" s="45">
        <v>111</v>
      </c>
      <c r="R23" s="43">
        <v>7.8287037037037044E-2</v>
      </c>
      <c r="S23" s="37">
        <v>0</v>
      </c>
      <c r="T23" s="39"/>
      <c r="U23" s="46"/>
      <c r="V23" s="47"/>
      <c r="W23" s="40"/>
      <c r="X23" s="38"/>
      <c r="Y23" s="45"/>
      <c r="Z23" s="43"/>
      <c r="AA23" s="37"/>
      <c r="AB23" s="39"/>
      <c r="AC23" s="46"/>
      <c r="AD23" s="47"/>
      <c r="AE23" s="40"/>
      <c r="AF23" s="37"/>
      <c r="AG23" s="44"/>
    </row>
    <row r="24" spans="1:33" s="71" customFormat="1" ht="13.7" customHeight="1" x14ac:dyDescent="0.2">
      <c r="A24" s="55">
        <v>13</v>
      </c>
      <c r="B24" s="115">
        <v>182</v>
      </c>
      <c r="C24" s="65" t="str">
        <f>VLOOKUP(B24,STARTOVKA,2,0)</f>
        <v>AUT19960709</v>
      </c>
      <c r="D24" s="66" t="str">
        <f>VLOOKUP(B24,STARTOVKA,3,0)</f>
        <v>KOPFAUF Markus</v>
      </c>
      <c r="E24" s="67" t="str">
        <f>VLOOKUP(B24,STARTOVKA,4,0)</f>
        <v xml:space="preserve">LRV STEIERMARK </v>
      </c>
      <c r="F24" s="68">
        <f>VLOOKUP(B24,STARTOVKA,5,0)</f>
        <v>100827</v>
      </c>
      <c r="G24" s="69" t="str">
        <f>VLOOKUP(B24,STARTOVKA,6,0)</f>
        <v>JUNIOR</v>
      </c>
      <c r="H24" s="69" t="str">
        <f>VLOOKUP(B24,STARTOVKA,7,0)</f>
        <v>LRV</v>
      </c>
      <c r="I24" s="267">
        <f>SUM(R24,V24,Z24,AD24)-SUM(S24,W24,AA24,AE24)+AF24</f>
        <v>7.8287037037037044E-2</v>
      </c>
      <c r="J24" s="33">
        <f>I24-$I$12</f>
        <v>4.745370370370372E-4</v>
      </c>
      <c r="K24" s="33"/>
      <c r="P24" s="38">
        <v>8</v>
      </c>
      <c r="Q24" s="45">
        <v>182</v>
      </c>
      <c r="R24" s="43">
        <v>7.8287037037037044E-2</v>
      </c>
      <c r="S24" s="37">
        <v>0</v>
      </c>
      <c r="T24" s="39"/>
      <c r="U24" s="46"/>
      <c r="V24" s="47"/>
      <c r="W24" s="40"/>
      <c r="X24" s="38"/>
      <c r="Y24" s="45"/>
      <c r="Z24" s="43"/>
      <c r="AA24" s="37"/>
      <c r="AB24" s="39"/>
      <c r="AC24" s="46"/>
      <c r="AD24" s="47"/>
      <c r="AE24" s="40"/>
      <c r="AF24" s="37"/>
      <c r="AG24" s="44"/>
    </row>
    <row r="25" spans="1:33" s="71" customFormat="1" ht="13.7" customHeight="1" x14ac:dyDescent="0.2">
      <c r="A25" s="55">
        <v>14</v>
      </c>
      <c r="B25" s="115">
        <v>117</v>
      </c>
      <c r="C25" s="65" t="str">
        <f>VLOOKUP(B25,STARTOVKA,2,0)</f>
        <v>GER19971022</v>
      </c>
      <c r="D25" s="66" t="str">
        <f>VLOOKUP(B25,STARTOVKA,3,0)</f>
        <v>KANTER Max</v>
      </c>
      <c r="E25" s="67" t="str">
        <f>VLOOKUP(B25,STARTOVKA,4,0)</f>
        <v>TEAM BRANDENBURG - RSC COTTBUS</v>
      </c>
      <c r="F25" s="68" t="str">
        <f>VLOOKUP(B25,STARTOVKA,5,0)</f>
        <v>044005-11</v>
      </c>
      <c r="G25" s="69" t="str">
        <f>VLOOKUP(B25,STARTOVKA,6,0)</f>
        <v>JUNIOR*</v>
      </c>
      <c r="H25" s="69" t="str">
        <f>VLOOKUP(B25,STARTOVKA,7,0)</f>
        <v>COT</v>
      </c>
      <c r="I25" s="267">
        <f>SUM(R25,V25,Z25,AD25)-SUM(S25,W25,AA25,AE25)+AF25</f>
        <v>7.8287037037037044E-2</v>
      </c>
      <c r="J25" s="33">
        <f>I25-$I$12</f>
        <v>4.745370370370372E-4</v>
      </c>
      <c r="K25" s="33"/>
      <c r="P25" s="38">
        <v>9</v>
      </c>
      <c r="Q25" s="45">
        <v>117</v>
      </c>
      <c r="R25" s="43">
        <v>7.8287037037037044E-2</v>
      </c>
      <c r="S25" s="37">
        <v>0</v>
      </c>
      <c r="T25" s="39"/>
      <c r="U25" s="46"/>
      <c r="V25" s="47"/>
      <c r="W25" s="40"/>
      <c r="X25" s="38"/>
      <c r="Y25" s="45"/>
      <c r="Z25" s="43"/>
      <c r="AA25" s="37"/>
      <c r="AB25" s="39"/>
      <c r="AC25" s="46"/>
      <c r="AD25" s="47"/>
      <c r="AE25" s="40"/>
      <c r="AF25" s="37"/>
      <c r="AG25" s="44"/>
    </row>
    <row r="26" spans="1:33" s="71" customFormat="1" ht="13.7" customHeight="1" x14ac:dyDescent="0.2">
      <c r="A26" s="55">
        <v>15</v>
      </c>
      <c r="B26" s="115">
        <v>83</v>
      </c>
      <c r="C26" s="65" t="str">
        <f>VLOOKUP(B26,STARTOVKA,2,0)</f>
        <v>CZE19960724</v>
      </c>
      <c r="D26" s="66" t="str">
        <f>VLOOKUP(B26,STARTOVKA,3,0)</f>
        <v xml:space="preserve">BECHYNĚ Matěj </v>
      </c>
      <c r="E26" s="67" t="str">
        <f>VLOOKUP(B26,STARTOVKA,4,0)</f>
        <v>VZW TIELTSE RENNERSCLUB - JIELKER GELDHOF</v>
      </c>
      <c r="F26" s="68">
        <f>VLOOKUP(B26,STARTOVKA,5,0)</f>
        <v>14315</v>
      </c>
      <c r="G26" s="69" t="str">
        <f>VLOOKUP(B26,STARTOVKA,6,0)</f>
        <v>JUNIOR</v>
      </c>
      <c r="H26" s="69" t="str">
        <f>VLOOKUP(B26,STARTOVKA,7,0)</f>
        <v>KOV</v>
      </c>
      <c r="I26" s="267">
        <f>SUM(R26,V26,Z26,AD26)-SUM(S26,W26,AA26,AE26)+AF26</f>
        <v>7.8287037037037044E-2</v>
      </c>
      <c r="J26" s="33">
        <f>I26-$I$12</f>
        <v>4.745370370370372E-4</v>
      </c>
      <c r="K26" s="33"/>
      <c r="P26" s="38">
        <v>11</v>
      </c>
      <c r="Q26" s="45">
        <v>83</v>
      </c>
      <c r="R26" s="43">
        <v>7.8287037037037044E-2</v>
      </c>
      <c r="S26" s="37">
        <v>0</v>
      </c>
      <c r="T26" s="39"/>
      <c r="U26" s="46"/>
      <c r="V26" s="47"/>
      <c r="W26" s="40"/>
      <c r="X26" s="38"/>
      <c r="Y26" s="45"/>
      <c r="Z26" s="43"/>
      <c r="AA26" s="37"/>
      <c r="AB26" s="39"/>
      <c r="AC26" s="46"/>
      <c r="AD26" s="47"/>
      <c r="AE26" s="40"/>
      <c r="AF26" s="37"/>
      <c r="AG26" s="44"/>
    </row>
    <row r="27" spans="1:33" s="71" customFormat="1" ht="13.7" customHeight="1" x14ac:dyDescent="0.2">
      <c r="A27" s="55">
        <v>16</v>
      </c>
      <c r="B27" s="115">
        <v>165</v>
      </c>
      <c r="C27" s="65" t="str">
        <f>VLOOKUP(B27,STARTOVKA,2,0)</f>
        <v>RUS19960517</v>
      </c>
      <c r="D27" s="66" t="str">
        <f>VLOOKUP(B27,STARTOVKA,3,0)</f>
        <v xml:space="preserve">MARTYSHEV Aleksandr </v>
      </c>
      <c r="E27" s="67" t="str">
        <f>VLOOKUP(B27,STARTOVKA,4,0)</f>
        <v>RUSSIAN CYCLING FEDERATION</v>
      </c>
      <c r="F27" s="68" t="str">
        <f>VLOOKUP(B27,STARTOVKA,5,0)</f>
        <v>B0270</v>
      </c>
      <c r="G27" s="69" t="str">
        <f>VLOOKUP(B27,STARTOVKA,6,0)</f>
        <v>JUNIOR</v>
      </c>
      <c r="H27" s="69" t="str">
        <f>VLOOKUP(B27,STARTOVKA,7,0)</f>
        <v>RUS</v>
      </c>
      <c r="I27" s="267">
        <f>SUM(R27,V27,Z27,AD27)-SUM(S27,W27,AA27,AE27)+AF27</f>
        <v>7.8287037037037044E-2</v>
      </c>
      <c r="J27" s="33">
        <f>I27-$I$12</f>
        <v>4.745370370370372E-4</v>
      </c>
      <c r="K27" s="33"/>
      <c r="P27" s="38">
        <v>12</v>
      </c>
      <c r="Q27" s="45">
        <v>165</v>
      </c>
      <c r="R27" s="43">
        <v>7.8287037037037044E-2</v>
      </c>
      <c r="S27" s="37">
        <v>0</v>
      </c>
      <c r="T27" s="39"/>
      <c r="U27" s="46"/>
      <c r="V27" s="47"/>
      <c r="W27" s="40"/>
      <c r="X27" s="38"/>
      <c r="Y27" s="45"/>
      <c r="Z27" s="43"/>
      <c r="AA27" s="37"/>
      <c r="AB27" s="39"/>
      <c r="AC27" s="46"/>
      <c r="AD27" s="47"/>
      <c r="AE27" s="40"/>
      <c r="AF27" s="37"/>
      <c r="AG27" s="44"/>
    </row>
    <row r="28" spans="1:33" s="71" customFormat="1" ht="13.7" customHeight="1" x14ac:dyDescent="0.2">
      <c r="A28" s="55">
        <v>17</v>
      </c>
      <c r="B28" s="115">
        <v>137</v>
      </c>
      <c r="C28" s="65" t="str">
        <f>VLOOKUP(B28,STARTOVKA,2,0)</f>
        <v>AUT19960713</v>
      </c>
      <c r="D28" s="66" t="str">
        <f>VLOOKUP(B28,STARTOVKA,3,0)</f>
        <v>PÖPPL Tobias</v>
      </c>
      <c r="E28" s="67" t="str">
        <f>VLOOKUP(B28,STARTOVKA,4,0)</f>
        <v>RC WALDING</v>
      </c>
      <c r="F28" s="68">
        <f>VLOOKUP(B28,STARTOVKA,5,0)</f>
        <v>100289</v>
      </c>
      <c r="G28" s="69" t="str">
        <f>VLOOKUP(B28,STARTOVKA,6,0)</f>
        <v>JUNIOR</v>
      </c>
      <c r="H28" s="69" t="str">
        <f>VLOOKUP(B28,STARTOVKA,7,0)</f>
        <v>RCA</v>
      </c>
      <c r="I28" s="267">
        <f>SUM(R28,V28,Z28,AD28)-SUM(S28,W28,AA28,AE28)+AF28</f>
        <v>7.8287037037037044E-2</v>
      </c>
      <c r="J28" s="33">
        <f>I28-$I$12</f>
        <v>4.745370370370372E-4</v>
      </c>
      <c r="K28" s="33"/>
      <c r="P28" s="38">
        <v>13</v>
      </c>
      <c r="Q28" s="45">
        <v>137</v>
      </c>
      <c r="R28" s="43">
        <v>7.8287037037037044E-2</v>
      </c>
      <c r="S28" s="37">
        <v>0</v>
      </c>
      <c r="T28" s="39"/>
      <c r="U28" s="46"/>
      <c r="V28" s="47"/>
      <c r="W28" s="40"/>
      <c r="X28" s="38"/>
      <c r="Y28" s="45"/>
      <c r="Z28" s="43"/>
      <c r="AA28" s="37"/>
      <c r="AB28" s="39"/>
      <c r="AC28" s="46"/>
      <c r="AD28" s="47"/>
      <c r="AE28" s="40"/>
      <c r="AF28" s="37"/>
      <c r="AG28" s="44"/>
    </row>
    <row r="29" spans="1:33" s="71" customFormat="1" ht="13.7" customHeight="1" x14ac:dyDescent="0.2">
      <c r="A29" s="55">
        <v>18</v>
      </c>
      <c r="B29" s="115">
        <v>7</v>
      </c>
      <c r="C29" s="65" t="str">
        <f>VLOOKUP(B29,STARTOVKA,2,0)</f>
        <v>GER19970419</v>
      </c>
      <c r="D29" s="66" t="str">
        <f>VLOOKUP(B29,STARTOVKA,3,0)</f>
        <v>BURCHARDT Karl</v>
      </c>
      <c r="E29" s="67" t="str">
        <f>VLOOKUP(B29,STARTOVKA,4,0)</f>
        <v>RSC TURBINE ERFURT</v>
      </c>
      <c r="F29" s="68" t="str">
        <f>VLOOKUP(B29,STARTOVKA,5,0)</f>
        <v>THÜ173418</v>
      </c>
      <c r="G29" s="69" t="str">
        <f>VLOOKUP(B29,STARTOVKA,6,0)</f>
        <v>JUNIOR*</v>
      </c>
      <c r="H29" s="69" t="str">
        <f>VLOOKUP(B29,STARTOVKA,7,0)</f>
        <v>TUR</v>
      </c>
      <c r="I29" s="267">
        <f>SUM(R29,V29,Z29,AD29)-SUM(S29,W29,AA29,AE29)+AF29</f>
        <v>7.8287037037037044E-2</v>
      </c>
      <c r="J29" s="33">
        <f>I29-$I$12</f>
        <v>4.745370370370372E-4</v>
      </c>
      <c r="K29" s="33"/>
      <c r="P29" s="38">
        <v>14</v>
      </c>
      <c r="Q29" s="45">
        <v>7</v>
      </c>
      <c r="R29" s="43">
        <v>7.8287037037037044E-2</v>
      </c>
      <c r="S29" s="37">
        <v>0</v>
      </c>
      <c r="T29" s="39"/>
      <c r="U29" s="46"/>
      <c r="V29" s="47"/>
      <c r="W29" s="40"/>
      <c r="X29" s="38"/>
      <c r="Y29" s="45"/>
      <c r="Z29" s="43"/>
      <c r="AA29" s="37"/>
      <c r="AB29" s="39"/>
      <c r="AC29" s="46"/>
      <c r="AD29" s="47"/>
      <c r="AE29" s="40"/>
      <c r="AF29" s="37"/>
      <c r="AG29" s="44"/>
    </row>
    <row r="30" spans="1:33" s="71" customFormat="1" ht="13.7" customHeight="1" x14ac:dyDescent="0.2">
      <c r="A30" s="55">
        <v>19</v>
      </c>
      <c r="B30" s="115">
        <v>85</v>
      </c>
      <c r="C30" s="65" t="str">
        <f>VLOOKUP(B30,STARTOVKA,2,0)</f>
        <v>CZE19970804</v>
      </c>
      <c r="D30" s="66" t="str">
        <f>VLOOKUP(B30,STARTOVKA,3,0)</f>
        <v xml:space="preserve">SPUDIL Martin </v>
      </c>
      <c r="E30" s="67" t="str">
        <f>VLOOKUP(B30,STARTOVKA,4,0)</f>
        <v xml:space="preserve">SP KOLO LOAP SPECIALIZED </v>
      </c>
      <c r="F30" s="68">
        <f>VLOOKUP(B30,STARTOVKA,5,0)</f>
        <v>10880</v>
      </c>
      <c r="G30" s="69" t="str">
        <f>VLOOKUP(B30,STARTOVKA,6,0)</f>
        <v>JUNIOR*</v>
      </c>
      <c r="H30" s="69" t="str">
        <f>VLOOKUP(B30,STARTOVKA,7,0)</f>
        <v>KOV</v>
      </c>
      <c r="I30" s="267">
        <f>SUM(R30,V30,Z30,AD30)-SUM(S30,W30,AA30,AE30)+AF30</f>
        <v>7.8287037037037044E-2</v>
      </c>
      <c r="J30" s="33">
        <f>I30-$I$12</f>
        <v>4.745370370370372E-4</v>
      </c>
      <c r="K30" s="33"/>
      <c r="P30" s="38">
        <v>15</v>
      </c>
      <c r="Q30" s="45">
        <v>85</v>
      </c>
      <c r="R30" s="43">
        <v>7.8287037037037044E-2</v>
      </c>
      <c r="S30" s="37">
        <v>0</v>
      </c>
      <c r="T30" s="39"/>
      <c r="U30" s="46"/>
      <c r="V30" s="47"/>
      <c r="W30" s="40"/>
      <c r="X30" s="38"/>
      <c r="Y30" s="45"/>
      <c r="Z30" s="43"/>
      <c r="AA30" s="37"/>
      <c r="AB30" s="39"/>
      <c r="AC30" s="46"/>
      <c r="AD30" s="47"/>
      <c r="AE30" s="40"/>
      <c r="AF30" s="37"/>
      <c r="AG30" s="44"/>
    </row>
    <row r="31" spans="1:33" s="71" customFormat="1" ht="13.7" customHeight="1" x14ac:dyDescent="0.2">
      <c r="A31" s="55">
        <v>20</v>
      </c>
      <c r="B31" s="115">
        <v>147</v>
      </c>
      <c r="C31" s="65" t="str">
        <f>VLOOKUP(B31,STARTOVKA,2,0)</f>
        <v>CZE19960618</v>
      </c>
      <c r="D31" s="66" t="str">
        <f>VLOOKUP(B31,STARTOVKA,3,0)</f>
        <v xml:space="preserve">PETRUŠ Jiří </v>
      </c>
      <c r="E31" s="67" t="str">
        <f>VLOOKUP(B31,STARTOVKA,4,0)</f>
        <v xml:space="preserve">MAPEI CYKLO KAŇKOVSKÝ </v>
      </c>
      <c r="F31" s="68">
        <f>VLOOKUP(B31,STARTOVKA,5,0)</f>
        <v>12841</v>
      </c>
      <c r="G31" s="69" t="str">
        <f>VLOOKUP(B31,STARTOVKA,6,0)</f>
        <v>JUNIOR</v>
      </c>
      <c r="H31" s="69" t="str">
        <f>VLOOKUP(B31,STARTOVKA,7,0)</f>
        <v>MAP</v>
      </c>
      <c r="I31" s="267">
        <f>SUM(R31,V31,Z31,AD31)-SUM(S31,W31,AA31,AE31)+AF31</f>
        <v>7.8287037037037044E-2</v>
      </c>
      <c r="J31" s="33">
        <f>I31-$I$12</f>
        <v>4.745370370370372E-4</v>
      </c>
      <c r="K31" s="33"/>
      <c r="P31" s="38">
        <v>17</v>
      </c>
      <c r="Q31" s="45">
        <v>147</v>
      </c>
      <c r="R31" s="43">
        <v>7.8287037037037044E-2</v>
      </c>
      <c r="S31" s="37">
        <v>0</v>
      </c>
      <c r="T31" s="39"/>
      <c r="U31" s="46"/>
      <c r="V31" s="47"/>
      <c r="W31" s="40"/>
      <c r="X31" s="38"/>
      <c r="Y31" s="45"/>
      <c r="Z31" s="43"/>
      <c r="AA31" s="37"/>
      <c r="AB31" s="39"/>
      <c r="AC31" s="46"/>
      <c r="AD31" s="47"/>
      <c r="AE31" s="40"/>
      <c r="AF31" s="37"/>
      <c r="AG31" s="44"/>
    </row>
    <row r="32" spans="1:33" s="71" customFormat="1" ht="13.7" customHeight="1" x14ac:dyDescent="0.2">
      <c r="A32" s="55">
        <v>21</v>
      </c>
      <c r="B32" s="115">
        <v>161</v>
      </c>
      <c r="C32" s="65" t="str">
        <f>VLOOKUP(B32,STARTOVKA,2,0)</f>
        <v>RUS19970210</v>
      </c>
      <c r="D32" s="66" t="str">
        <f>VLOOKUP(B32,STARTOVKA,3,0)</f>
        <v>GRISHIN Maksim</v>
      </c>
      <c r="E32" s="67" t="str">
        <f>VLOOKUP(B32,STARTOVKA,4,0)</f>
        <v>RUSSIAN CYCLING FEDERATION</v>
      </c>
      <c r="F32" s="68" t="str">
        <f>VLOOKUP(B32,STARTOVKA,5,0)</f>
        <v>B0280</v>
      </c>
      <c r="G32" s="69" t="str">
        <f>VLOOKUP(B32,STARTOVKA,6,0)</f>
        <v>JUNIOR*</v>
      </c>
      <c r="H32" s="69" t="str">
        <f>VLOOKUP(B32,STARTOVKA,7,0)</f>
        <v>RUS</v>
      </c>
      <c r="I32" s="267">
        <f>SUM(R32,V32,Z32,AD32)-SUM(S32,W32,AA32,AE32)+AF32</f>
        <v>7.8287037037037044E-2</v>
      </c>
      <c r="J32" s="33">
        <f>I32-$I$12</f>
        <v>4.745370370370372E-4</v>
      </c>
      <c r="K32" s="33"/>
      <c r="P32" s="38">
        <v>18</v>
      </c>
      <c r="Q32" s="45">
        <v>161</v>
      </c>
      <c r="R32" s="43">
        <v>7.8287037037037044E-2</v>
      </c>
      <c r="S32" s="37">
        <v>0</v>
      </c>
      <c r="T32" s="39"/>
      <c r="U32" s="46"/>
      <c r="V32" s="47"/>
      <c r="W32" s="40"/>
      <c r="X32" s="38"/>
      <c r="Y32" s="45"/>
      <c r="Z32" s="43"/>
      <c r="AA32" s="37"/>
      <c r="AB32" s="39"/>
      <c r="AC32" s="46"/>
      <c r="AD32" s="47"/>
      <c r="AE32" s="40"/>
      <c r="AF32" s="37"/>
      <c r="AG32" s="44"/>
    </row>
    <row r="33" spans="1:33" s="71" customFormat="1" ht="13.7" customHeight="1" x14ac:dyDescent="0.2">
      <c r="A33" s="55">
        <v>22</v>
      </c>
      <c r="B33" s="115">
        <v>5</v>
      </c>
      <c r="C33" s="65" t="str">
        <f>VLOOKUP(B33,STARTOVKA,2,0)</f>
        <v>GER19960418</v>
      </c>
      <c r="D33" s="66" t="str">
        <f>VLOOKUP(B33,STARTOVKA,3,0)</f>
        <v>JÄGELER Robert</v>
      </c>
      <c r="E33" s="67" t="str">
        <f>VLOOKUP(B33,STARTOVKA,4,0)</f>
        <v>RV ELXLEBEN</v>
      </c>
      <c r="F33" s="68" t="str">
        <f>VLOOKUP(B33,STARTOVKA,5,0)</f>
        <v>THÜ172211</v>
      </c>
      <c r="G33" s="69" t="str">
        <f>VLOOKUP(B33,STARTOVKA,6,0)</f>
        <v>JUNIOR</v>
      </c>
      <c r="H33" s="69" t="str">
        <f>VLOOKUP(B33,STARTOVKA,7,0)</f>
        <v>TUR</v>
      </c>
      <c r="I33" s="267">
        <f>SUM(R33,V33,Z33,AD33)-SUM(S33,W33,AA33,AE33)+AF33</f>
        <v>7.8287037037037044E-2</v>
      </c>
      <c r="J33" s="33">
        <f>I33-$I$12</f>
        <v>4.745370370370372E-4</v>
      </c>
      <c r="K33" s="33"/>
      <c r="P33" s="38">
        <v>19</v>
      </c>
      <c r="Q33" s="45">
        <v>5</v>
      </c>
      <c r="R33" s="43">
        <v>7.8287037037037044E-2</v>
      </c>
      <c r="S33" s="37">
        <v>0</v>
      </c>
      <c r="T33" s="39"/>
      <c r="U33" s="46"/>
      <c r="V33" s="47"/>
      <c r="W33" s="40"/>
      <c r="X33" s="38"/>
      <c r="Y33" s="45"/>
      <c r="Z33" s="43"/>
      <c r="AA33" s="37"/>
      <c r="AB33" s="39"/>
      <c r="AC33" s="46"/>
      <c r="AD33" s="47"/>
      <c r="AE33" s="40"/>
      <c r="AF33" s="37"/>
      <c r="AG33" s="44"/>
    </row>
    <row r="34" spans="1:33" s="71" customFormat="1" ht="13.7" customHeight="1" x14ac:dyDescent="0.2">
      <c r="A34" s="55">
        <v>23</v>
      </c>
      <c r="B34" s="115">
        <v>101</v>
      </c>
      <c r="C34" s="65" t="str">
        <f>VLOOKUP(B34,STARTOVKA,2,0)</f>
        <v>CZE19970829</v>
      </c>
      <c r="D34" s="66" t="str">
        <f>VLOOKUP(B34,STARTOVKA,3,0)</f>
        <v xml:space="preserve">BAŘTIPÁN Josef </v>
      </c>
      <c r="E34" s="67" t="str">
        <f>VLOOKUP(B34,STARTOVKA,4,0)</f>
        <v xml:space="preserve">TJ STADION LOUNY </v>
      </c>
      <c r="F34" s="68">
        <f>VLOOKUP(B34,STARTOVKA,5,0)</f>
        <v>9818</v>
      </c>
      <c r="G34" s="69" t="str">
        <f>VLOOKUP(B34,STARTOVKA,6,0)</f>
        <v>JUNIOR*</v>
      </c>
      <c r="H34" s="69" t="str">
        <f>VLOOKUP(B34,STARTOVKA,7,0)</f>
        <v>LOU</v>
      </c>
      <c r="I34" s="267">
        <f>SUM(R34,V34,Z34,AD34)-SUM(S34,W34,AA34,AE34)+AF34</f>
        <v>7.8287037037037044E-2</v>
      </c>
      <c r="J34" s="33">
        <f>I34-$I$12</f>
        <v>4.745370370370372E-4</v>
      </c>
      <c r="K34" s="33"/>
      <c r="P34" s="38">
        <v>20</v>
      </c>
      <c r="Q34" s="45">
        <v>101</v>
      </c>
      <c r="R34" s="43">
        <v>7.8287037037037044E-2</v>
      </c>
      <c r="S34" s="37">
        <v>0</v>
      </c>
      <c r="T34" s="39"/>
      <c r="U34" s="46"/>
      <c r="V34" s="47"/>
      <c r="W34" s="40"/>
      <c r="X34" s="38"/>
      <c r="Y34" s="45"/>
      <c r="Z34" s="43"/>
      <c r="AA34" s="37"/>
      <c r="AB34" s="39"/>
      <c r="AC34" s="46"/>
      <c r="AD34" s="47"/>
      <c r="AE34" s="40"/>
      <c r="AF34" s="37"/>
      <c r="AG34" s="44"/>
    </row>
    <row r="35" spans="1:33" s="71" customFormat="1" ht="13.7" customHeight="1" x14ac:dyDescent="0.2">
      <c r="A35" s="55">
        <v>24</v>
      </c>
      <c r="B35" s="115">
        <v>124</v>
      </c>
      <c r="C35" s="65" t="str">
        <f>VLOOKUP(B35,STARTOVKA,2,0)</f>
        <v>CZE19970613</v>
      </c>
      <c r="D35" s="66" t="str">
        <f>VLOOKUP(B35,STARTOVKA,3,0)</f>
        <v xml:space="preserve">ŠÁNA Jiří </v>
      </c>
      <c r="E35" s="67" t="str">
        <f>VLOOKUP(B35,STARTOVKA,4,0)</f>
        <v xml:space="preserve">SKC TUFO PROSTĚJOV </v>
      </c>
      <c r="F35" s="68">
        <f>VLOOKUP(B35,STARTOVKA,5,0)</f>
        <v>8743</v>
      </c>
      <c r="G35" s="69" t="str">
        <f>VLOOKUP(B35,STARTOVKA,6,0)</f>
        <v>JUNIOR*</v>
      </c>
      <c r="H35" s="69" t="str">
        <f>VLOOKUP(B35,STARTOVKA,7,0)</f>
        <v>SKC</v>
      </c>
      <c r="I35" s="267">
        <f>SUM(R35,V35,Z35,AD35)-SUM(S35,W35,AA35,AE35)+AF35</f>
        <v>7.8287037037037044E-2</v>
      </c>
      <c r="J35" s="33">
        <f>I35-$I$12</f>
        <v>4.745370370370372E-4</v>
      </c>
      <c r="K35" s="33"/>
      <c r="P35" s="38">
        <v>21</v>
      </c>
      <c r="Q35" s="45">
        <v>124</v>
      </c>
      <c r="R35" s="43">
        <v>7.8287037037037044E-2</v>
      </c>
      <c r="S35" s="37">
        <v>0</v>
      </c>
      <c r="T35" s="39"/>
      <c r="U35" s="46"/>
      <c r="V35" s="47"/>
      <c r="W35" s="40"/>
      <c r="X35" s="38"/>
      <c r="Y35" s="45"/>
      <c r="Z35" s="43"/>
      <c r="AA35" s="37"/>
      <c r="AB35" s="39"/>
      <c r="AC35" s="46"/>
      <c r="AD35" s="47"/>
      <c r="AE35" s="40"/>
      <c r="AF35" s="37"/>
      <c r="AG35" s="44"/>
    </row>
    <row r="36" spans="1:33" s="71" customFormat="1" ht="13.7" customHeight="1" x14ac:dyDescent="0.2">
      <c r="A36" s="55">
        <v>25</v>
      </c>
      <c r="B36" s="115">
        <v>171</v>
      </c>
      <c r="C36" s="65" t="str">
        <f>VLOOKUP(B36,STARTOVKA,2,0)</f>
        <v>SVK19970301</v>
      </c>
      <c r="D36" s="66" t="str">
        <f>VLOOKUP(B36,STARTOVKA,3,0)</f>
        <v>KNIHA Ladislav</v>
      </c>
      <c r="E36" s="67" t="str">
        <f>VLOOKUP(B36,STARTOVKA,4,0)</f>
        <v xml:space="preserve">SLOVAK CYCLING FEDERATION </v>
      </c>
      <c r="F36" s="68">
        <f>VLOOKUP(B36,STARTOVKA,5,0)</f>
        <v>6788</v>
      </c>
      <c r="G36" s="69" t="str">
        <f>VLOOKUP(B36,STARTOVKA,6,0)</f>
        <v>JUNIOR*</v>
      </c>
      <c r="H36" s="69" t="str">
        <f>VLOOKUP(B36,STARTOVKA,7,0)</f>
        <v>SVK</v>
      </c>
      <c r="I36" s="267">
        <f>SUM(R36,V36,Z36,AD36)-SUM(S36,W36,AA36,AE36)+AF36</f>
        <v>7.8287037037037044E-2</v>
      </c>
      <c r="J36" s="33">
        <f>I36-$I$12</f>
        <v>4.745370370370372E-4</v>
      </c>
      <c r="K36" s="33"/>
      <c r="P36" s="38">
        <v>22</v>
      </c>
      <c r="Q36" s="45">
        <v>171</v>
      </c>
      <c r="R36" s="43">
        <v>7.8287037037037044E-2</v>
      </c>
      <c r="S36" s="37">
        <v>0</v>
      </c>
      <c r="T36" s="39"/>
      <c r="U36" s="46"/>
      <c r="V36" s="47"/>
      <c r="W36" s="40"/>
      <c r="X36" s="38"/>
      <c r="Y36" s="45"/>
      <c r="Z36" s="43"/>
      <c r="AA36" s="37"/>
      <c r="AB36" s="39"/>
      <c r="AC36" s="46"/>
      <c r="AD36" s="47"/>
      <c r="AE36" s="40"/>
      <c r="AF36" s="37"/>
      <c r="AG36" s="44"/>
    </row>
    <row r="37" spans="1:33" s="71" customFormat="1" ht="13.7" customHeight="1" x14ac:dyDescent="0.2">
      <c r="A37" s="55">
        <v>26</v>
      </c>
      <c r="B37" s="115">
        <v>106</v>
      </c>
      <c r="C37" s="65" t="str">
        <f>VLOOKUP(B37,STARTOVKA,2,0)</f>
        <v>CZE19970109</v>
      </c>
      <c r="D37" s="66" t="str">
        <f>VLOOKUP(B37,STARTOVKA,3,0)</f>
        <v xml:space="preserve">SVATEK Miroslav </v>
      </c>
      <c r="E37" s="67" t="str">
        <f>VLOOKUP(B37,STARTOVKA,4,0)</f>
        <v xml:space="preserve">PROFI SPORT CHEB </v>
      </c>
      <c r="F37" s="68">
        <f>VLOOKUP(B37,STARTOVKA,5,0)</f>
        <v>9623</v>
      </c>
      <c r="G37" s="69" t="str">
        <f>VLOOKUP(B37,STARTOVKA,6,0)</f>
        <v>JUNIOR*</v>
      </c>
      <c r="H37" s="69" t="str">
        <f>VLOOKUP(B37,STARTOVKA,7,0)</f>
        <v>LOU</v>
      </c>
      <c r="I37" s="267">
        <f>SUM(R37,V37,Z37,AD37)-SUM(S37,W37,AA37,AE37)+AF37</f>
        <v>7.8287037037037044E-2</v>
      </c>
      <c r="J37" s="33">
        <f>I37-$I$12</f>
        <v>4.745370370370372E-4</v>
      </c>
      <c r="K37" s="33"/>
      <c r="P37" s="38">
        <v>23</v>
      </c>
      <c r="Q37" s="45">
        <v>106</v>
      </c>
      <c r="R37" s="43">
        <v>7.8287037037037044E-2</v>
      </c>
      <c r="S37" s="37">
        <v>0</v>
      </c>
      <c r="T37" s="39"/>
      <c r="U37" s="46"/>
      <c r="V37" s="47"/>
      <c r="W37" s="40"/>
      <c r="X37" s="38"/>
      <c r="Y37" s="45"/>
      <c r="Z37" s="43"/>
      <c r="AA37" s="37"/>
      <c r="AB37" s="39"/>
      <c r="AC37" s="46"/>
      <c r="AD37" s="47"/>
      <c r="AE37" s="40"/>
      <c r="AF37" s="37"/>
      <c r="AG37" s="44"/>
    </row>
    <row r="38" spans="1:33" s="71" customFormat="1" ht="13.7" customHeight="1" x14ac:dyDescent="0.2">
      <c r="A38" s="55">
        <v>27</v>
      </c>
      <c r="B38" s="115">
        <v>185</v>
      </c>
      <c r="C38" s="65" t="str">
        <f>VLOOKUP(B38,STARTOVKA,2,0)</f>
        <v>AUT19960302</v>
      </c>
      <c r="D38" s="66" t="str">
        <f>VLOOKUP(B38,STARTOVKA,3,0)</f>
        <v>TAFERNER Stefan</v>
      </c>
      <c r="E38" s="67" t="str">
        <f>VLOOKUP(B38,STARTOVKA,4,0)</f>
        <v xml:space="preserve">LRV STEIERMARK </v>
      </c>
      <c r="F38" s="68">
        <f>VLOOKUP(B38,STARTOVKA,5,0)</f>
        <v>100831</v>
      </c>
      <c r="G38" s="69" t="str">
        <f>VLOOKUP(B38,STARTOVKA,6,0)</f>
        <v>JUNIOR</v>
      </c>
      <c r="H38" s="69" t="str">
        <f>VLOOKUP(B38,STARTOVKA,7,0)</f>
        <v>LRV</v>
      </c>
      <c r="I38" s="267">
        <f>SUM(R38,V38,Z38,AD38)-SUM(S38,W38,AA38,AE38)+AF38</f>
        <v>7.8287037037037044E-2</v>
      </c>
      <c r="J38" s="33">
        <f>I38-$I$12</f>
        <v>4.745370370370372E-4</v>
      </c>
      <c r="K38" s="33"/>
      <c r="P38" s="38">
        <v>24</v>
      </c>
      <c r="Q38" s="45">
        <v>185</v>
      </c>
      <c r="R38" s="43">
        <v>7.8287037037037044E-2</v>
      </c>
      <c r="S38" s="37">
        <v>0</v>
      </c>
      <c r="T38" s="39"/>
      <c r="U38" s="46"/>
      <c r="V38" s="47"/>
      <c r="W38" s="40"/>
      <c r="X38" s="38"/>
      <c r="Y38" s="45"/>
      <c r="Z38" s="43"/>
      <c r="AA38" s="37"/>
      <c r="AB38" s="39"/>
      <c r="AC38" s="46"/>
      <c r="AD38" s="47"/>
      <c r="AE38" s="40"/>
      <c r="AF38" s="37"/>
      <c r="AG38" s="44"/>
    </row>
    <row r="39" spans="1:33" s="71" customFormat="1" ht="13.7" customHeight="1" x14ac:dyDescent="0.2">
      <c r="A39" s="55">
        <v>28</v>
      </c>
      <c r="B39" s="115">
        <v>173</v>
      </c>
      <c r="C39" s="65" t="str">
        <f>VLOOKUP(B39,STARTOVKA,2,0)</f>
        <v>SVK19970117</v>
      </c>
      <c r="D39" s="66" t="str">
        <f>VLOOKUP(B39,STARTOVKA,3,0)</f>
        <v>PORUBAN Dominik</v>
      </c>
      <c r="E39" s="67" t="str">
        <f>VLOOKUP(B39,STARTOVKA,4,0)</f>
        <v xml:space="preserve">SLOVAK CYCLING FEDERATION </v>
      </c>
      <c r="F39" s="68">
        <f>VLOOKUP(B39,STARTOVKA,5,0)</f>
        <v>6477</v>
      </c>
      <c r="G39" s="69" t="str">
        <f>VLOOKUP(B39,STARTOVKA,6,0)</f>
        <v>JUNIOR*</v>
      </c>
      <c r="H39" s="69" t="str">
        <f>VLOOKUP(B39,STARTOVKA,7,0)</f>
        <v>SVK</v>
      </c>
      <c r="I39" s="267">
        <f>SUM(R39,V39,Z39,AD39)-SUM(S39,W39,AA39,AE39)+AF39</f>
        <v>7.8287037037037044E-2</v>
      </c>
      <c r="J39" s="33">
        <f>I39-$I$12</f>
        <v>4.745370370370372E-4</v>
      </c>
      <c r="K39" s="33"/>
      <c r="P39" s="38">
        <v>25</v>
      </c>
      <c r="Q39" s="45">
        <v>173</v>
      </c>
      <c r="R39" s="43">
        <v>7.8287037037037044E-2</v>
      </c>
      <c r="S39" s="37">
        <v>0</v>
      </c>
      <c r="T39" s="39"/>
      <c r="U39" s="46"/>
      <c r="V39" s="47"/>
      <c r="W39" s="40"/>
      <c r="X39" s="38"/>
      <c r="Y39" s="45"/>
      <c r="Z39" s="43"/>
      <c r="AA39" s="37"/>
      <c r="AB39" s="39"/>
      <c r="AC39" s="46"/>
      <c r="AD39" s="47"/>
      <c r="AE39" s="40"/>
      <c r="AF39" s="37"/>
      <c r="AG39" s="44"/>
    </row>
    <row r="40" spans="1:33" s="71" customFormat="1" ht="13.7" customHeight="1" x14ac:dyDescent="0.2">
      <c r="A40" s="55">
        <v>29</v>
      </c>
      <c r="B40" s="115">
        <v>166</v>
      </c>
      <c r="C40" s="65" t="str">
        <f>VLOOKUP(B40,STARTOVKA,2,0)</f>
        <v>RUS19960101</v>
      </c>
      <c r="D40" s="66" t="str">
        <f>VLOOKUP(B40,STARTOVKA,3,0)</f>
        <v xml:space="preserve">BEZDENEZHNYKH Vadim </v>
      </c>
      <c r="E40" s="67" t="str">
        <f>VLOOKUP(B40,STARTOVKA,4,0)</f>
        <v>RUSSIAN CYCLING FEDERATION</v>
      </c>
      <c r="F40" s="68" t="str">
        <f>VLOOKUP(B40,STARTOVKA,5,0)</f>
        <v>B0271</v>
      </c>
      <c r="G40" s="69" t="str">
        <f>VLOOKUP(B40,STARTOVKA,6,0)</f>
        <v>JUNIOR</v>
      </c>
      <c r="H40" s="69" t="str">
        <f>VLOOKUP(B40,STARTOVKA,7,0)</f>
        <v>RUS</v>
      </c>
      <c r="I40" s="267">
        <f>SUM(R40,V40,Z40,AD40)-SUM(S40,W40,AA40,AE40)+AF40</f>
        <v>7.8287037037037044E-2</v>
      </c>
      <c r="J40" s="33">
        <f>I40-$I$12</f>
        <v>4.745370370370372E-4</v>
      </c>
      <c r="K40" s="33"/>
      <c r="P40" s="38">
        <v>26</v>
      </c>
      <c r="Q40" s="45">
        <v>166</v>
      </c>
      <c r="R40" s="43">
        <v>7.8287037037037044E-2</v>
      </c>
      <c r="S40" s="37">
        <v>0</v>
      </c>
      <c r="T40" s="39"/>
      <c r="U40" s="46"/>
      <c r="V40" s="47"/>
      <c r="W40" s="40"/>
      <c r="X40" s="38"/>
      <c r="Y40" s="45"/>
      <c r="Z40" s="43"/>
      <c r="AA40" s="37"/>
      <c r="AB40" s="39"/>
      <c r="AC40" s="46"/>
      <c r="AD40" s="47"/>
      <c r="AE40" s="40"/>
      <c r="AF40" s="37"/>
      <c r="AG40" s="44"/>
    </row>
    <row r="41" spans="1:33" s="71" customFormat="1" ht="13.7" customHeight="1" x14ac:dyDescent="0.2">
      <c r="A41" s="55">
        <v>30</v>
      </c>
      <c r="B41" s="115">
        <v>3</v>
      </c>
      <c r="C41" s="65" t="str">
        <f>VLOOKUP(B41,STARTOVKA,2,0)</f>
        <v>GER19970102</v>
      </c>
      <c r="D41" s="66" t="str">
        <f>VLOOKUP(B41,STARTOVKA,3,0)</f>
        <v>ZEISE Paul</v>
      </c>
      <c r="E41" s="67" t="str">
        <f>VLOOKUP(B41,STARTOVKA,4,0)</f>
        <v>RSC TURBINE ERFURT</v>
      </c>
      <c r="F41" s="68" t="str">
        <f>VLOOKUP(B41,STARTOVKA,5,0)</f>
        <v>THÜ173430</v>
      </c>
      <c r="G41" s="69" t="str">
        <f>VLOOKUP(B41,STARTOVKA,6,0)</f>
        <v>JUNIOR*</v>
      </c>
      <c r="H41" s="69" t="str">
        <f>VLOOKUP(B41,STARTOVKA,7,0)</f>
        <v>TUR</v>
      </c>
      <c r="I41" s="267">
        <f>SUM(R41,V41,Z41,AD41)-SUM(S41,W41,AA41,AE41)+AF41</f>
        <v>7.8287037037037044E-2</v>
      </c>
      <c r="J41" s="33">
        <f>I41-$I$12</f>
        <v>4.745370370370372E-4</v>
      </c>
      <c r="K41" s="33"/>
      <c r="P41" s="38">
        <v>27</v>
      </c>
      <c r="Q41" s="45">
        <v>3</v>
      </c>
      <c r="R41" s="43">
        <v>7.8287037037037044E-2</v>
      </c>
      <c r="S41" s="37">
        <v>0</v>
      </c>
      <c r="T41" s="39"/>
      <c r="U41" s="46"/>
      <c r="V41" s="47"/>
      <c r="W41" s="40"/>
      <c r="X41" s="38"/>
      <c r="Y41" s="45"/>
      <c r="Z41" s="43"/>
      <c r="AA41" s="37"/>
      <c r="AB41" s="39"/>
      <c r="AC41" s="46"/>
      <c r="AD41" s="47"/>
      <c r="AE41" s="40"/>
      <c r="AF41" s="37"/>
      <c r="AG41" s="44"/>
    </row>
    <row r="42" spans="1:33" s="71" customFormat="1" ht="13.7" customHeight="1" x14ac:dyDescent="0.2">
      <c r="A42" s="55">
        <v>31</v>
      </c>
      <c r="B42" s="115">
        <v>34</v>
      </c>
      <c r="C42" s="65" t="str">
        <f>VLOOKUP(B42,STARTOVKA,2,0)</f>
        <v>CZE19960513</v>
      </c>
      <c r="D42" s="66" t="str">
        <f>VLOOKUP(B42,STARTOVKA,3,0)</f>
        <v xml:space="preserve">SCHUBERT Štěpán </v>
      </c>
      <c r="E42" s="67" t="str">
        <f>VLOOKUP(B42,STARTOVKA,4,0)</f>
        <v xml:space="preserve">REMERX MERIDA TEAM JUNIOR </v>
      </c>
      <c r="F42" s="68">
        <f>VLOOKUP(B42,STARTOVKA,5,0)</f>
        <v>19574</v>
      </c>
      <c r="G42" s="69" t="str">
        <f>VLOOKUP(B42,STARTOVKA,6,0)</f>
        <v>JUNIOR</v>
      </c>
      <c r="H42" s="69" t="str">
        <f>VLOOKUP(B42,STARTOVKA,7,0)</f>
        <v>REM</v>
      </c>
      <c r="I42" s="267">
        <f>SUM(R42,V42,Z42,AD42)-SUM(S42,W42,AA42,AE42)+AF42</f>
        <v>7.8287037037037044E-2</v>
      </c>
      <c r="J42" s="33">
        <f>I42-$I$12</f>
        <v>4.745370370370372E-4</v>
      </c>
      <c r="K42" s="33"/>
      <c r="P42" s="38">
        <v>28</v>
      </c>
      <c r="Q42" s="45">
        <v>34</v>
      </c>
      <c r="R42" s="43">
        <v>7.8287037037037044E-2</v>
      </c>
      <c r="S42" s="37">
        <v>0</v>
      </c>
      <c r="T42" s="39"/>
      <c r="U42" s="46"/>
      <c r="V42" s="47"/>
      <c r="W42" s="40"/>
      <c r="X42" s="38"/>
      <c r="Y42" s="45"/>
      <c r="Z42" s="43"/>
      <c r="AA42" s="37"/>
      <c r="AB42" s="39"/>
      <c r="AC42" s="46"/>
      <c r="AD42" s="47"/>
      <c r="AE42" s="40"/>
      <c r="AF42" s="37"/>
      <c r="AG42" s="44"/>
    </row>
    <row r="43" spans="1:33" s="71" customFormat="1" ht="13.7" customHeight="1" x14ac:dyDescent="0.2">
      <c r="A43" s="55">
        <v>32</v>
      </c>
      <c r="B43" s="115">
        <v>22</v>
      </c>
      <c r="C43" s="65" t="str">
        <f>VLOOKUP(B43,STARTOVKA,2,0)</f>
        <v>GER19980505</v>
      </c>
      <c r="D43" s="66" t="str">
        <f>VLOOKUP(B43,STARTOVKA,3,0)</f>
        <v>HAUPT Tarik</v>
      </c>
      <c r="E43" s="67" t="str">
        <f>VLOOKUP(B43,STARTOVKA,4,0)</f>
        <v>RG BERLIN</v>
      </c>
      <c r="F43" s="68" t="str">
        <f>VLOOKUP(B43,STARTOVKA,5,0)</f>
        <v>BER 032308</v>
      </c>
      <c r="G43" s="69" t="str">
        <f>VLOOKUP(B43,STARTOVKA,6,0)</f>
        <v>CADET</v>
      </c>
      <c r="H43" s="69" t="str">
        <f>VLOOKUP(B43,STARTOVKA,7,0)</f>
        <v>RGB</v>
      </c>
      <c r="I43" s="267">
        <f>SUM(R43,V43,Z43,AD43)-SUM(S43,W43,AA43,AE43)+AF43</f>
        <v>7.8287037037037044E-2</v>
      </c>
      <c r="J43" s="33">
        <f>I43-$I$12</f>
        <v>4.745370370370372E-4</v>
      </c>
      <c r="K43" s="33"/>
      <c r="P43" s="38">
        <v>29</v>
      </c>
      <c r="Q43" s="45">
        <v>22</v>
      </c>
      <c r="R43" s="43">
        <v>7.8287037037037044E-2</v>
      </c>
      <c r="S43" s="37">
        <v>0</v>
      </c>
      <c r="T43" s="39"/>
      <c r="U43" s="46"/>
      <c r="V43" s="47"/>
      <c r="W43" s="40"/>
      <c r="X43" s="38"/>
      <c r="Y43" s="45"/>
      <c r="Z43" s="43"/>
      <c r="AA43" s="37"/>
      <c r="AB43" s="39"/>
      <c r="AC43" s="46"/>
      <c r="AD43" s="47"/>
      <c r="AE43" s="40"/>
      <c r="AF43" s="37"/>
      <c r="AG43" s="44"/>
    </row>
    <row r="44" spans="1:33" s="71" customFormat="1" ht="13.7" customHeight="1" x14ac:dyDescent="0.2">
      <c r="A44" s="55">
        <v>33</v>
      </c>
      <c r="B44" s="115">
        <v>48</v>
      </c>
      <c r="C44" s="65" t="str">
        <f>VLOOKUP(B44,STARTOVKA,2,0)</f>
        <v>CZE19981009</v>
      </c>
      <c r="D44" s="66" t="str">
        <f>VLOOKUP(B44,STARTOVKA,3,0)</f>
        <v xml:space="preserve">SIRŮČEK Václav </v>
      </c>
      <c r="E44" s="67" t="str">
        <f>VLOOKUP(B44,STARTOVKA,4,0)</f>
        <v>KC KOOPERATIVA SG JABLONEC N.N</v>
      </c>
      <c r="F44" s="68">
        <f>VLOOKUP(B44,STARTOVKA,5,0)</f>
        <v>8749</v>
      </c>
      <c r="G44" s="69" t="str">
        <f>VLOOKUP(B44,STARTOVKA,6,0)</f>
        <v>CADET</v>
      </c>
      <c r="H44" s="69" t="str">
        <f>VLOOKUP(B44,STARTOVKA,7,0)</f>
        <v>KOO</v>
      </c>
      <c r="I44" s="267">
        <f>SUM(R44,V44,Z44,AD44)-SUM(S44,W44,AA44,AE44)+AF44</f>
        <v>7.8287037037037044E-2</v>
      </c>
      <c r="J44" s="33">
        <f>I44-$I$12</f>
        <v>4.745370370370372E-4</v>
      </c>
      <c r="K44" s="33"/>
      <c r="P44" s="38">
        <v>30</v>
      </c>
      <c r="Q44" s="45">
        <v>48</v>
      </c>
      <c r="R44" s="43">
        <v>7.8287037037037044E-2</v>
      </c>
      <c r="S44" s="37">
        <v>0</v>
      </c>
      <c r="T44" s="39"/>
      <c r="U44" s="46"/>
      <c r="V44" s="47"/>
      <c r="W44" s="40"/>
      <c r="X44" s="38"/>
      <c r="Y44" s="45"/>
      <c r="Z44" s="43"/>
      <c r="AA44" s="37"/>
      <c r="AB44" s="39"/>
      <c r="AC44" s="46"/>
      <c r="AD44" s="47"/>
      <c r="AE44" s="40"/>
      <c r="AF44" s="37"/>
      <c r="AG44" s="44"/>
    </row>
    <row r="45" spans="1:33" s="71" customFormat="1" ht="13.7" customHeight="1" x14ac:dyDescent="0.2">
      <c r="A45" s="55">
        <v>34</v>
      </c>
      <c r="B45" s="115">
        <v>49</v>
      </c>
      <c r="C45" s="65" t="str">
        <f>VLOOKUP(B45,STARTOVKA,2,0)</f>
        <v>CZE19960703</v>
      </c>
      <c r="D45" s="66" t="str">
        <f>VLOOKUP(B45,STARTOVKA,3,0)</f>
        <v xml:space="preserve">ŠÍREK Adrian </v>
      </c>
      <c r="E45" s="67" t="str">
        <f>VLOOKUP(B45,STARTOVKA,4,0)</f>
        <v>KC KOOPERATIVA SG JABLONEC N.N</v>
      </c>
      <c r="F45" s="68">
        <f>VLOOKUP(B45,STARTOVKA,5,0)</f>
        <v>12955</v>
      </c>
      <c r="G45" s="69" t="str">
        <f>VLOOKUP(B45,STARTOVKA,6,0)</f>
        <v>JUNIOR</v>
      </c>
      <c r="H45" s="69" t="str">
        <f>VLOOKUP(B45,STARTOVKA,7,0)</f>
        <v>KOO</v>
      </c>
      <c r="I45" s="267">
        <f>SUM(R45,V45,Z45,AD45)-SUM(S45,W45,AA45,AE45)+AF45</f>
        <v>7.8287037037037044E-2</v>
      </c>
      <c r="J45" s="33">
        <f>I45-$I$12</f>
        <v>4.745370370370372E-4</v>
      </c>
      <c r="K45" s="33"/>
      <c r="P45" s="38">
        <v>31</v>
      </c>
      <c r="Q45" s="45">
        <v>49</v>
      </c>
      <c r="R45" s="43">
        <v>7.8287037037037044E-2</v>
      </c>
      <c r="S45" s="37">
        <v>0</v>
      </c>
      <c r="T45" s="39"/>
      <c r="U45" s="46"/>
      <c r="V45" s="47"/>
      <c r="W45" s="40"/>
      <c r="X45" s="38"/>
      <c r="Y45" s="45"/>
      <c r="Z45" s="43"/>
      <c r="AA45" s="37"/>
      <c r="AB45" s="39"/>
      <c r="AC45" s="46"/>
      <c r="AD45" s="47"/>
      <c r="AE45" s="40"/>
      <c r="AF45" s="37"/>
      <c r="AG45" s="44"/>
    </row>
    <row r="46" spans="1:33" s="71" customFormat="1" ht="13.7" customHeight="1" x14ac:dyDescent="0.2">
      <c r="A46" s="55">
        <v>35</v>
      </c>
      <c r="B46" s="115">
        <v>163</v>
      </c>
      <c r="C46" s="65" t="str">
        <f>VLOOKUP(B46,STARTOVKA,2,0)</f>
        <v>RUS19970527</v>
      </c>
      <c r="D46" s="66" t="str">
        <f>VLOOKUP(B46,STARTOVKA,3,0)</f>
        <v>PLAKUSHKIN Sergey</v>
      </c>
      <c r="E46" s="67" t="str">
        <f>VLOOKUP(B46,STARTOVKA,4,0)</f>
        <v>RUSSIAN CYCLING FEDERATION</v>
      </c>
      <c r="F46" s="68" t="str">
        <f>VLOOKUP(B46,STARTOVKA,5,0)</f>
        <v>B0277</v>
      </c>
      <c r="G46" s="69" t="str">
        <f>VLOOKUP(B46,STARTOVKA,6,0)</f>
        <v>JUNIOR*</v>
      </c>
      <c r="H46" s="69" t="str">
        <f>VLOOKUP(B46,STARTOVKA,7,0)</f>
        <v>RUS</v>
      </c>
      <c r="I46" s="267">
        <f>SUM(R46,V46,Z46,AD46)-SUM(S46,W46,AA46,AE46)+AF46</f>
        <v>7.8287037037037044E-2</v>
      </c>
      <c r="J46" s="33">
        <f>I46-$I$12</f>
        <v>4.745370370370372E-4</v>
      </c>
      <c r="K46" s="33"/>
      <c r="P46" s="38">
        <v>32</v>
      </c>
      <c r="Q46" s="45">
        <v>163</v>
      </c>
      <c r="R46" s="43">
        <v>7.8287037037037044E-2</v>
      </c>
      <c r="S46" s="37">
        <v>0</v>
      </c>
      <c r="T46" s="39"/>
      <c r="U46" s="46"/>
      <c r="V46" s="47"/>
      <c r="W46" s="40"/>
      <c r="X46" s="38"/>
      <c r="Y46" s="45"/>
      <c r="Z46" s="43"/>
      <c r="AA46" s="37"/>
      <c r="AB46" s="39"/>
      <c r="AC46" s="46"/>
      <c r="AD46" s="47"/>
      <c r="AE46" s="40"/>
      <c r="AF46" s="37"/>
      <c r="AG46" s="44"/>
    </row>
    <row r="47" spans="1:33" s="71" customFormat="1" ht="13.7" customHeight="1" x14ac:dyDescent="0.2">
      <c r="A47" s="55">
        <v>36</v>
      </c>
      <c r="B47" s="115">
        <v>24</v>
      </c>
      <c r="C47" s="65" t="str">
        <f>VLOOKUP(B47,STARTOVKA,2,0)</f>
        <v>GER19980223</v>
      </c>
      <c r="D47" s="66" t="str">
        <f>VLOOKUP(B47,STARTOVKA,3,0)</f>
        <v>PLAMBECK Philipp</v>
      </c>
      <c r="E47" s="67" t="str">
        <f>VLOOKUP(B47,STARTOVKA,4,0)</f>
        <v>RG BERLIN</v>
      </c>
      <c r="F47" s="68" t="str">
        <f>VLOOKUP(B47,STARTOVKA,5,0)</f>
        <v>HAM062726</v>
      </c>
      <c r="G47" s="69" t="str">
        <f>VLOOKUP(B47,STARTOVKA,6,0)</f>
        <v>CADET</v>
      </c>
      <c r="H47" s="69" t="str">
        <f>VLOOKUP(B47,STARTOVKA,7,0)</f>
        <v>RGB</v>
      </c>
      <c r="I47" s="267">
        <f>SUM(R47,V47,Z47,AD47)-SUM(S47,W47,AA47,AE47)+AF47</f>
        <v>7.8287037037037044E-2</v>
      </c>
      <c r="J47" s="33">
        <f>I47-$I$12</f>
        <v>4.745370370370372E-4</v>
      </c>
      <c r="K47" s="33"/>
      <c r="P47" s="38">
        <v>34</v>
      </c>
      <c r="Q47" s="45">
        <v>24</v>
      </c>
      <c r="R47" s="43">
        <v>7.8287037037037044E-2</v>
      </c>
      <c r="S47" s="37">
        <v>0</v>
      </c>
      <c r="T47" s="39"/>
      <c r="U47" s="46"/>
      <c r="V47" s="47"/>
      <c r="W47" s="40"/>
      <c r="X47" s="38"/>
      <c r="Y47" s="45"/>
      <c r="Z47" s="43"/>
      <c r="AA47" s="37"/>
      <c r="AB47" s="39"/>
      <c r="AC47" s="46"/>
      <c r="AD47" s="47"/>
      <c r="AE47" s="40"/>
      <c r="AF47" s="37"/>
      <c r="AG47" s="44"/>
    </row>
    <row r="48" spans="1:33" s="71" customFormat="1" ht="13.7" customHeight="1" x14ac:dyDescent="0.2">
      <c r="A48" s="55">
        <v>37</v>
      </c>
      <c r="B48" s="115">
        <v>63</v>
      </c>
      <c r="C48" s="65" t="str">
        <f>VLOOKUP(B48,STARTOVKA,2,0)</f>
        <v>POL19960116</v>
      </c>
      <c r="D48" s="66" t="str">
        <f>VLOOKUP(B48,STARTOVKA,3,0)</f>
        <v>GORZAWSKI Kamil</v>
      </c>
      <c r="E48" s="67" t="str">
        <f>VLOOKUP(B48,STARTOVKA,4,0)</f>
        <v xml:space="preserve">DSR AUTHOR GÓRNIK WAŁBRZYCH </v>
      </c>
      <c r="F48" s="68" t="str">
        <f>VLOOKUP(B48,STARTOVKA,5,0)</f>
        <v>DLS164</v>
      </c>
      <c r="G48" s="69" t="str">
        <f>VLOOKUP(B48,STARTOVKA,6,0)</f>
        <v>JUNIOR</v>
      </c>
      <c r="H48" s="69" t="str">
        <f>VLOOKUP(B48,STARTOVKA,7,0)</f>
        <v>GOR</v>
      </c>
      <c r="I48" s="267">
        <f>SUM(R48,V48,Z48,AD48)-SUM(S48,W48,AA48,AE48)+AF48</f>
        <v>7.8287037037037044E-2</v>
      </c>
      <c r="J48" s="33">
        <f>I48-$I$12</f>
        <v>4.745370370370372E-4</v>
      </c>
      <c r="K48" s="33"/>
      <c r="P48" s="38">
        <v>35</v>
      </c>
      <c r="Q48" s="45">
        <v>63</v>
      </c>
      <c r="R48" s="43">
        <v>7.8287037037037044E-2</v>
      </c>
      <c r="S48" s="37">
        <v>0</v>
      </c>
      <c r="T48" s="39"/>
      <c r="U48" s="46"/>
      <c r="V48" s="47"/>
      <c r="W48" s="40"/>
      <c r="X48" s="38"/>
      <c r="Y48" s="45"/>
      <c r="Z48" s="43"/>
      <c r="AA48" s="37"/>
      <c r="AB48" s="39"/>
      <c r="AC48" s="46"/>
      <c r="AD48" s="47"/>
      <c r="AE48" s="40"/>
      <c r="AF48" s="37"/>
      <c r="AG48" s="44"/>
    </row>
    <row r="49" spans="1:33" s="71" customFormat="1" ht="13.7" customHeight="1" x14ac:dyDescent="0.2">
      <c r="A49" s="55">
        <v>38</v>
      </c>
      <c r="B49" s="115">
        <v>17</v>
      </c>
      <c r="C49" s="65" t="str">
        <f>VLOOKUP(B49,STARTOVKA,2,0)</f>
        <v>GER19980912</v>
      </c>
      <c r="D49" s="66" t="str">
        <f>VLOOKUP(B49,STARTOVKA,3,0)</f>
        <v>CLAUSS Marc</v>
      </c>
      <c r="E49" s="67" t="str">
        <f>VLOOKUP(B49,STARTOVKA,4,0)</f>
        <v>JUNIOREN SCHWALBE TEAM SACHSEN</v>
      </c>
      <c r="F49" s="68" t="str">
        <f>VLOOKUP(B49,STARTOVKA,5,0)</f>
        <v>SAC 135276</v>
      </c>
      <c r="G49" s="69" t="str">
        <f>VLOOKUP(B49,STARTOVKA,6,0)</f>
        <v>CADET</v>
      </c>
      <c r="H49" s="69" t="str">
        <f>VLOOKUP(B49,STARTOVKA,7,0)</f>
        <v>SCW</v>
      </c>
      <c r="I49" s="267">
        <f>SUM(R49,V49,Z49,AD49)-SUM(S49,W49,AA49,AE49)+AF49</f>
        <v>7.8287037037037044E-2</v>
      </c>
      <c r="J49" s="33">
        <f>I49-$I$12</f>
        <v>4.745370370370372E-4</v>
      </c>
      <c r="K49" s="33"/>
      <c r="P49" s="38">
        <v>36</v>
      </c>
      <c r="Q49" s="45">
        <v>17</v>
      </c>
      <c r="R49" s="43">
        <v>7.8287037037037044E-2</v>
      </c>
      <c r="S49" s="37">
        <v>0</v>
      </c>
      <c r="T49" s="39"/>
      <c r="U49" s="46"/>
      <c r="V49" s="47"/>
      <c r="W49" s="40"/>
      <c r="X49" s="38"/>
      <c r="Y49" s="45"/>
      <c r="Z49" s="43"/>
      <c r="AA49" s="37"/>
      <c r="AB49" s="39"/>
      <c r="AC49" s="46"/>
      <c r="AD49" s="47"/>
      <c r="AE49" s="40"/>
      <c r="AF49" s="37"/>
      <c r="AG49" s="44"/>
    </row>
    <row r="50" spans="1:33" s="71" customFormat="1" ht="13.7" customHeight="1" x14ac:dyDescent="0.2">
      <c r="A50" s="55">
        <v>39</v>
      </c>
      <c r="B50" s="115">
        <v>96</v>
      </c>
      <c r="C50" s="65" t="str">
        <f>VLOOKUP(B50,STARTOVKA,2,0)</f>
        <v>CZE19960516</v>
      </c>
      <c r="D50" s="66" t="str">
        <f>VLOOKUP(B50,STARTOVKA,3,0)</f>
        <v xml:space="preserve">SCHMIDT Vít </v>
      </c>
      <c r="E50" s="67" t="str">
        <f>VLOOKUP(B50,STARTOVKA,4,0)</f>
        <v xml:space="preserve">TJ FAVORIT BRNO </v>
      </c>
      <c r="F50" s="68">
        <f>VLOOKUP(B50,STARTOVKA,5,0)</f>
        <v>8369</v>
      </c>
      <c r="G50" s="69" t="str">
        <f>VLOOKUP(B50,STARTOVKA,6,0)</f>
        <v>JUNIOR</v>
      </c>
      <c r="H50" s="69" t="str">
        <f>VLOOKUP(B50,STARTOVKA,7,0)</f>
        <v>FAV</v>
      </c>
      <c r="I50" s="267">
        <f>SUM(R50,V50,Z50,AD50)-SUM(S50,W50,AA50,AE50)+AF50</f>
        <v>7.8287037037037044E-2</v>
      </c>
      <c r="J50" s="33">
        <f>I50-$I$12</f>
        <v>4.745370370370372E-4</v>
      </c>
      <c r="K50" s="33"/>
      <c r="P50" s="38">
        <v>37</v>
      </c>
      <c r="Q50" s="45">
        <v>96</v>
      </c>
      <c r="R50" s="43">
        <v>7.8287037037037044E-2</v>
      </c>
      <c r="S50" s="37">
        <v>0</v>
      </c>
      <c r="T50" s="39"/>
      <c r="U50" s="46"/>
      <c r="V50" s="47"/>
      <c r="W50" s="40"/>
      <c r="X50" s="38"/>
      <c r="Y50" s="45"/>
      <c r="Z50" s="43"/>
      <c r="AA50" s="37"/>
      <c r="AB50" s="39"/>
      <c r="AC50" s="46"/>
      <c r="AD50" s="47"/>
      <c r="AE50" s="40"/>
      <c r="AF50" s="37"/>
      <c r="AG50" s="44"/>
    </row>
    <row r="51" spans="1:33" s="71" customFormat="1" ht="13.7" customHeight="1" x14ac:dyDescent="0.2">
      <c r="A51" s="55">
        <v>40</v>
      </c>
      <c r="B51" s="115">
        <v>123</v>
      </c>
      <c r="C51" s="65" t="str">
        <f>VLOOKUP(B51,STARTOVKA,2,0)</f>
        <v>CZE19971015</v>
      </c>
      <c r="D51" s="66" t="str">
        <f>VLOOKUP(B51,STARTOVKA,3,0)</f>
        <v xml:space="preserve">STRUPEK Matyáš </v>
      </c>
      <c r="E51" s="67" t="str">
        <f>VLOOKUP(B51,STARTOVKA,4,0)</f>
        <v xml:space="preserve">SKC TUFO PROSTĚJOV </v>
      </c>
      <c r="F51" s="68">
        <f>VLOOKUP(B51,STARTOVKA,5,0)</f>
        <v>11747</v>
      </c>
      <c r="G51" s="69" t="str">
        <f>VLOOKUP(B51,STARTOVKA,6,0)</f>
        <v>JUNIOR*</v>
      </c>
      <c r="H51" s="69" t="str">
        <f>VLOOKUP(B51,STARTOVKA,7,0)</f>
        <v>SKC</v>
      </c>
      <c r="I51" s="267">
        <f>SUM(R51,V51,Z51,AD51)-SUM(S51,W51,AA51,AE51)+AF51</f>
        <v>7.8287037037037044E-2</v>
      </c>
      <c r="J51" s="33">
        <f>I51-$I$12</f>
        <v>4.745370370370372E-4</v>
      </c>
      <c r="K51" s="33"/>
      <c r="P51" s="38">
        <v>38</v>
      </c>
      <c r="Q51" s="45">
        <v>123</v>
      </c>
      <c r="R51" s="43">
        <v>7.8287037037037044E-2</v>
      </c>
      <c r="S51" s="37">
        <v>0</v>
      </c>
      <c r="T51" s="39"/>
      <c r="U51" s="46"/>
      <c r="V51" s="47"/>
      <c r="W51" s="40"/>
      <c r="X51" s="38"/>
      <c r="Y51" s="45"/>
      <c r="Z51" s="43"/>
      <c r="AA51" s="37"/>
      <c r="AB51" s="39"/>
      <c r="AC51" s="46"/>
      <c r="AD51" s="47"/>
      <c r="AE51" s="40"/>
      <c r="AF51" s="37"/>
      <c r="AG51" s="44"/>
    </row>
    <row r="52" spans="1:33" s="71" customFormat="1" ht="13.7" customHeight="1" x14ac:dyDescent="0.2">
      <c r="A52" s="55">
        <v>41</v>
      </c>
      <c r="B52" s="115">
        <v>57</v>
      </c>
      <c r="C52" s="65" t="str">
        <f>VLOOKUP(B52,STARTOVKA,2,0)</f>
        <v>POL19970825</v>
      </c>
      <c r="D52" s="66" t="str">
        <f>VLOOKUP(B52,STARTOVKA,3,0)</f>
        <v>GRZEGORZYCA Dominik</v>
      </c>
      <c r="E52" s="67" t="str">
        <f>VLOOKUP(B52,STARTOVKA,4,0)</f>
        <v>GRUPA KOLARSKA GLIWICE BA</v>
      </c>
      <c r="F52" s="68" t="str">
        <f>VLOOKUP(B52,STARTOVKA,5,0)</f>
        <v>SLA008</v>
      </c>
      <c r="G52" s="69" t="str">
        <f>VLOOKUP(B52,STARTOVKA,6,0)</f>
        <v>JUNIOR*</v>
      </c>
      <c r="H52" s="69" t="str">
        <f>VLOOKUP(B52,STARTOVKA,7,0)</f>
        <v>GLI</v>
      </c>
      <c r="I52" s="267">
        <f>SUM(R52,V52,Z52,AD52)-SUM(S52,W52,AA52,AE52)+AF52</f>
        <v>7.8287037037037044E-2</v>
      </c>
      <c r="J52" s="33">
        <f>I52-$I$12</f>
        <v>4.745370370370372E-4</v>
      </c>
      <c r="K52" s="33"/>
      <c r="P52" s="38">
        <v>39</v>
      </c>
      <c r="Q52" s="45">
        <v>57</v>
      </c>
      <c r="R52" s="43">
        <v>7.8287037037037044E-2</v>
      </c>
      <c r="S52" s="37">
        <v>0</v>
      </c>
      <c r="T52" s="39"/>
      <c r="U52" s="46"/>
      <c r="V52" s="47"/>
      <c r="W52" s="40"/>
      <c r="X52" s="38"/>
      <c r="Y52" s="45"/>
      <c r="Z52" s="43"/>
      <c r="AA52" s="37"/>
      <c r="AB52" s="39"/>
      <c r="AC52" s="46"/>
      <c r="AD52" s="47"/>
      <c r="AE52" s="40"/>
      <c r="AF52" s="37"/>
      <c r="AG52" s="44"/>
    </row>
    <row r="53" spans="1:33" s="71" customFormat="1" ht="13.7" customHeight="1" x14ac:dyDescent="0.2">
      <c r="A53" s="55">
        <v>42</v>
      </c>
      <c r="B53" s="115">
        <v>148</v>
      </c>
      <c r="C53" s="65" t="str">
        <f>VLOOKUP(B53,STARTOVKA,2,0)</f>
        <v>CZE19960522</v>
      </c>
      <c r="D53" s="66" t="str">
        <f>VLOOKUP(B53,STARTOVKA,3,0)</f>
        <v xml:space="preserve">PUDL Tomáš </v>
      </c>
      <c r="E53" s="67" t="str">
        <f>VLOOKUP(B53,STARTOVKA,4,0)</f>
        <v xml:space="preserve">MAPEI CYKLO KAŇKOVSKÝ </v>
      </c>
      <c r="F53" s="68">
        <f>VLOOKUP(B53,STARTOVKA,5,0)</f>
        <v>19342</v>
      </c>
      <c r="G53" s="69" t="str">
        <f>VLOOKUP(B53,STARTOVKA,6,0)</f>
        <v>JUNIOR</v>
      </c>
      <c r="H53" s="69" t="str">
        <f>VLOOKUP(B53,STARTOVKA,7,0)</f>
        <v>MAP</v>
      </c>
      <c r="I53" s="267">
        <f>SUM(R53,V53,Z53,AD53)-SUM(S53,W53,AA53,AE53)+AF53</f>
        <v>7.8287037037037044E-2</v>
      </c>
      <c r="J53" s="33">
        <f>I53-$I$12</f>
        <v>4.745370370370372E-4</v>
      </c>
      <c r="K53" s="33"/>
      <c r="P53" s="38">
        <v>40</v>
      </c>
      <c r="Q53" s="45">
        <v>148</v>
      </c>
      <c r="R53" s="43">
        <v>7.8287037037037044E-2</v>
      </c>
      <c r="S53" s="37">
        <v>0</v>
      </c>
      <c r="T53" s="39"/>
      <c r="U53" s="46"/>
      <c r="V53" s="47"/>
      <c r="W53" s="40"/>
      <c r="X53" s="38"/>
      <c r="Y53" s="45"/>
      <c r="Z53" s="43"/>
      <c r="AA53" s="37"/>
      <c r="AB53" s="39"/>
      <c r="AC53" s="46"/>
      <c r="AD53" s="47"/>
      <c r="AE53" s="40"/>
      <c r="AF53" s="37"/>
      <c r="AG53" s="44"/>
    </row>
    <row r="54" spans="1:33" s="71" customFormat="1" ht="13.7" customHeight="1" x14ac:dyDescent="0.2">
      <c r="A54" s="55">
        <v>43</v>
      </c>
      <c r="B54" s="115">
        <v>8</v>
      </c>
      <c r="C54" s="65" t="str">
        <f>VLOOKUP(B54,STARTOVKA,2,0)</f>
        <v>GER19980416</v>
      </c>
      <c r="D54" s="66" t="str">
        <f>VLOOKUP(B54,STARTOVKA,3,0)</f>
        <v>KÄßMANN Fabian</v>
      </c>
      <c r="E54" s="67" t="str">
        <f>VLOOKUP(B54,STARTOVKA,4,0)</f>
        <v>1.RSV 1886 GREIZ</v>
      </c>
      <c r="F54" s="68" t="str">
        <f>VLOOKUP(B54,STARTOVKA,5,0)</f>
        <v>THÜ173410</v>
      </c>
      <c r="G54" s="69" t="str">
        <f>VLOOKUP(B54,STARTOVKA,6,0)</f>
        <v>CADET</v>
      </c>
      <c r="H54" s="69" t="str">
        <f>VLOOKUP(B54,STARTOVKA,7,0)</f>
        <v>TUR</v>
      </c>
      <c r="I54" s="267">
        <f>SUM(R54,V54,Z54,AD54)-SUM(S54,W54,AA54,AE54)+AF54</f>
        <v>7.8287037037037044E-2</v>
      </c>
      <c r="J54" s="33">
        <f>I54-$I$12</f>
        <v>4.745370370370372E-4</v>
      </c>
      <c r="K54" s="33"/>
      <c r="P54" s="38">
        <v>41</v>
      </c>
      <c r="Q54" s="45">
        <v>8</v>
      </c>
      <c r="R54" s="43">
        <v>7.8287037037037044E-2</v>
      </c>
      <c r="S54" s="37">
        <v>0</v>
      </c>
      <c r="T54" s="39"/>
      <c r="U54" s="46"/>
      <c r="V54" s="47"/>
      <c r="W54" s="40"/>
      <c r="X54" s="38"/>
      <c r="Y54" s="45"/>
      <c r="Z54" s="43"/>
      <c r="AA54" s="37"/>
      <c r="AB54" s="39"/>
      <c r="AC54" s="46"/>
      <c r="AD54" s="47"/>
      <c r="AE54" s="40"/>
      <c r="AF54" s="37"/>
      <c r="AG54" s="44"/>
    </row>
    <row r="55" spans="1:33" s="71" customFormat="1" ht="13.7" customHeight="1" x14ac:dyDescent="0.2">
      <c r="A55" s="55">
        <v>44</v>
      </c>
      <c r="B55" s="115">
        <v>62</v>
      </c>
      <c r="C55" s="65" t="str">
        <f>VLOOKUP(B55,STARTOVKA,2,0)</f>
        <v>POL19970228</v>
      </c>
      <c r="D55" s="66" t="str">
        <f>VLOOKUP(B55,STARTOVKA,3,0)</f>
        <v>SKIBIŃSKI Krzysztof</v>
      </c>
      <c r="E55" s="67" t="str">
        <f>VLOOKUP(B55,STARTOVKA,4,0)</f>
        <v xml:space="preserve">DSR AUTHOR GÓRNIK WAŁBRZYCH </v>
      </c>
      <c r="F55" s="68" t="str">
        <f>VLOOKUP(B55,STARTOVKA,5,0)</f>
        <v>DLS161</v>
      </c>
      <c r="G55" s="69" t="str">
        <f>VLOOKUP(B55,STARTOVKA,6,0)</f>
        <v>JUNIOR*</v>
      </c>
      <c r="H55" s="69" t="str">
        <f>VLOOKUP(B55,STARTOVKA,7,0)</f>
        <v>GOR</v>
      </c>
      <c r="I55" s="267">
        <f>SUM(R55,V55,Z55,AD55)-SUM(S55,W55,AA55,AE55)+AF55</f>
        <v>7.8287037037037044E-2</v>
      </c>
      <c r="J55" s="33">
        <f>I55-$I$12</f>
        <v>4.745370370370372E-4</v>
      </c>
      <c r="K55" s="33"/>
      <c r="P55" s="38">
        <v>43</v>
      </c>
      <c r="Q55" s="45">
        <v>62</v>
      </c>
      <c r="R55" s="43">
        <v>7.8287037037037044E-2</v>
      </c>
      <c r="S55" s="37">
        <v>0</v>
      </c>
      <c r="T55" s="39"/>
      <c r="U55" s="46"/>
      <c r="V55" s="47"/>
      <c r="W55" s="40"/>
      <c r="X55" s="38"/>
      <c r="Y55" s="45"/>
      <c r="Z55" s="43"/>
      <c r="AA55" s="37"/>
      <c r="AB55" s="39"/>
      <c r="AC55" s="46"/>
      <c r="AD55" s="47"/>
      <c r="AE55" s="40"/>
      <c r="AF55" s="37"/>
      <c r="AG55" s="44"/>
    </row>
    <row r="56" spans="1:33" s="71" customFormat="1" ht="13.7" customHeight="1" x14ac:dyDescent="0.2">
      <c r="A56" s="55">
        <v>45</v>
      </c>
      <c r="B56" s="115">
        <v>162</v>
      </c>
      <c r="C56" s="65" t="str">
        <f>VLOOKUP(B56,STARTOVKA,2,0)</f>
        <v>RUS19971119</v>
      </c>
      <c r="D56" s="66" t="str">
        <f>VLOOKUP(B56,STARTOVKA,3,0)</f>
        <v>NECHAEV Vladislav</v>
      </c>
      <c r="E56" s="67" t="str">
        <f>VLOOKUP(B56,STARTOVKA,4,0)</f>
        <v>RUSSIAN CYCLING FEDERATION</v>
      </c>
      <c r="F56" s="68" t="str">
        <f>VLOOKUP(B56,STARTOVKA,5,0)</f>
        <v>B0275</v>
      </c>
      <c r="G56" s="69" t="str">
        <f>VLOOKUP(B56,STARTOVKA,6,0)</f>
        <v>JUNIOR*</v>
      </c>
      <c r="H56" s="69" t="str">
        <f>VLOOKUP(B56,STARTOVKA,7,0)</f>
        <v>RUS</v>
      </c>
      <c r="I56" s="267">
        <f>SUM(R56,V56,Z56,AD56)-SUM(S56,W56,AA56,AE56)+AF56</f>
        <v>7.8287037037037044E-2</v>
      </c>
      <c r="J56" s="33">
        <f>I56-$I$12</f>
        <v>4.745370370370372E-4</v>
      </c>
      <c r="K56" s="33"/>
      <c r="P56" s="38">
        <v>44</v>
      </c>
      <c r="Q56" s="45">
        <v>162</v>
      </c>
      <c r="R56" s="43">
        <v>7.8287037037037044E-2</v>
      </c>
      <c r="S56" s="37">
        <v>0</v>
      </c>
      <c r="T56" s="39"/>
      <c r="U56" s="46"/>
      <c r="V56" s="47"/>
      <c r="W56" s="40"/>
      <c r="X56" s="38"/>
      <c r="Y56" s="45"/>
      <c r="Z56" s="43"/>
      <c r="AA56" s="37"/>
      <c r="AB56" s="39"/>
      <c r="AC56" s="46"/>
      <c r="AD56" s="47"/>
      <c r="AE56" s="40"/>
      <c r="AF56" s="37"/>
      <c r="AG56" s="44"/>
    </row>
    <row r="57" spans="1:33" s="71" customFormat="1" ht="13.7" customHeight="1" x14ac:dyDescent="0.2">
      <c r="A57" s="55">
        <v>46</v>
      </c>
      <c r="B57" s="115">
        <v>84</v>
      </c>
      <c r="C57" s="65" t="str">
        <f>VLOOKUP(B57,STARTOVKA,2,0)</f>
        <v>BEL19970116</v>
      </c>
      <c r="D57" s="66" t="str">
        <f>VLOOKUP(B57,STARTOVKA,3,0)</f>
        <v>PENNINCK Jens</v>
      </c>
      <c r="E57" s="67" t="str">
        <f>VLOOKUP(B57,STARTOVKA,4,0)</f>
        <v>VZW TIELTSE RENNERSCLUB - JIELKER GELDHOF</v>
      </c>
      <c r="F57" s="68">
        <f>VLOOKUP(B57,STARTOVKA,5,0)</f>
        <v>35143</v>
      </c>
      <c r="G57" s="69" t="str">
        <f>VLOOKUP(B57,STARTOVKA,6,0)</f>
        <v>JUNIOR*</v>
      </c>
      <c r="H57" s="69" t="str">
        <f>VLOOKUP(B57,STARTOVKA,7,0)</f>
        <v>KOV</v>
      </c>
      <c r="I57" s="267">
        <f>SUM(R57,V57,Z57,AD57)-SUM(S57,W57,AA57,AE57)+AF57</f>
        <v>7.8287037037037044E-2</v>
      </c>
      <c r="J57" s="33">
        <f>I57-$I$12</f>
        <v>4.745370370370372E-4</v>
      </c>
      <c r="K57" s="33"/>
      <c r="P57" s="38">
        <v>45</v>
      </c>
      <c r="Q57" s="45">
        <v>84</v>
      </c>
      <c r="R57" s="43">
        <v>7.8287037037037044E-2</v>
      </c>
      <c r="S57" s="37">
        <v>0</v>
      </c>
      <c r="T57" s="39"/>
      <c r="U57" s="46"/>
      <c r="V57" s="47"/>
      <c r="W57" s="40"/>
      <c r="X57" s="38"/>
      <c r="Y57" s="45"/>
      <c r="Z57" s="43"/>
      <c r="AA57" s="37"/>
      <c r="AB57" s="39"/>
      <c r="AC57" s="46"/>
      <c r="AD57" s="47"/>
      <c r="AE57" s="40"/>
      <c r="AF57" s="37"/>
      <c r="AG57" s="44"/>
    </row>
    <row r="58" spans="1:33" s="71" customFormat="1" ht="13.7" customHeight="1" x14ac:dyDescent="0.2">
      <c r="A58" s="55">
        <v>47</v>
      </c>
      <c r="B58" s="115">
        <v>134</v>
      </c>
      <c r="C58" s="65" t="str">
        <f>VLOOKUP(B58,STARTOVKA,2,0)</f>
        <v>AUT19960910</v>
      </c>
      <c r="D58" s="66" t="str">
        <f>VLOOKUP(B58,STARTOVKA,3,0)</f>
        <v>HUBER Marcel</v>
      </c>
      <c r="E58" s="67" t="str">
        <f>VLOOKUP(B58,STARTOVKA,4,0)</f>
        <v>RC ARBÖ WELS GOURMETFEIN</v>
      </c>
      <c r="F58" s="68">
        <f>VLOOKUP(B58,STARTOVKA,5,0)</f>
        <v>100090</v>
      </c>
      <c r="G58" s="69" t="str">
        <f>VLOOKUP(B58,STARTOVKA,6,0)</f>
        <v>JUNIOR</v>
      </c>
      <c r="H58" s="69" t="str">
        <f>VLOOKUP(B58,STARTOVKA,7,0)</f>
        <v>RCA</v>
      </c>
      <c r="I58" s="267">
        <f>SUM(R58,V58,Z58,AD58)-SUM(S58,W58,AA58,AE58)+AF58</f>
        <v>7.8287037037037044E-2</v>
      </c>
      <c r="J58" s="33">
        <f>I58-$I$12</f>
        <v>4.745370370370372E-4</v>
      </c>
      <c r="K58" s="33"/>
      <c r="P58" s="38">
        <v>46</v>
      </c>
      <c r="Q58" s="45">
        <v>134</v>
      </c>
      <c r="R58" s="43">
        <v>7.8287037037037044E-2</v>
      </c>
      <c r="S58" s="37">
        <v>0</v>
      </c>
      <c r="T58" s="39"/>
      <c r="U58" s="46"/>
      <c r="V58" s="47"/>
      <c r="W58" s="40"/>
      <c r="X58" s="38"/>
      <c r="Y58" s="45"/>
      <c r="Z58" s="43"/>
      <c r="AA58" s="37"/>
      <c r="AB58" s="39"/>
      <c r="AC58" s="46"/>
      <c r="AD58" s="47"/>
      <c r="AE58" s="40"/>
      <c r="AF58" s="37"/>
      <c r="AG58" s="44"/>
    </row>
    <row r="59" spans="1:33" s="71" customFormat="1" ht="13.7" customHeight="1" x14ac:dyDescent="0.2">
      <c r="A59" s="55">
        <v>48</v>
      </c>
      <c r="B59" s="115">
        <v>154</v>
      </c>
      <c r="C59" s="65" t="str">
        <f>VLOOKUP(B59,STARTOVKA,2,0)</f>
        <v>CZE19970227</v>
      </c>
      <c r="D59" s="66" t="str">
        <f>VLOOKUP(B59,STARTOVKA,3,0)</f>
        <v>PAVKA Filip</v>
      </c>
      <c r="E59" s="67" t="str">
        <f>VLOOKUP(B59,STARTOVKA,4,0)</f>
        <v>STEVENS ZNOJMO</v>
      </c>
      <c r="F59" s="68">
        <f>VLOOKUP(B59,STARTOVKA,5,0)</f>
        <v>20126</v>
      </c>
      <c r="G59" s="69" t="str">
        <f>VLOOKUP(B59,STARTOVKA,6,0)</f>
        <v>JUNIOR*</v>
      </c>
      <c r="H59" s="69" t="str">
        <f>VLOOKUP(B59,STARTOVKA,7,0)</f>
        <v>SKC</v>
      </c>
      <c r="I59" s="267">
        <f>SUM(R59,V59,Z59,AD59)-SUM(S59,W59,AA59,AE59)+AF59</f>
        <v>7.8287037037037044E-2</v>
      </c>
      <c r="J59" s="33">
        <f>I59-$I$12</f>
        <v>4.745370370370372E-4</v>
      </c>
      <c r="K59" s="33"/>
      <c r="P59" s="38">
        <v>47</v>
      </c>
      <c r="Q59" s="45">
        <v>154</v>
      </c>
      <c r="R59" s="43">
        <v>7.8287037037037044E-2</v>
      </c>
      <c r="S59" s="37">
        <v>0</v>
      </c>
      <c r="T59" s="39"/>
      <c r="U59" s="46"/>
      <c r="V59" s="47"/>
      <c r="W59" s="40"/>
      <c r="X59" s="38"/>
      <c r="Y59" s="45"/>
      <c r="Z59" s="43"/>
      <c r="AA59" s="37"/>
      <c r="AB59" s="39"/>
      <c r="AC59" s="46"/>
      <c r="AD59" s="47"/>
      <c r="AE59" s="40"/>
      <c r="AF59" s="37"/>
      <c r="AG59" s="44"/>
    </row>
    <row r="60" spans="1:33" s="71" customFormat="1" ht="13.7" customHeight="1" x14ac:dyDescent="0.2">
      <c r="A60" s="55">
        <v>49</v>
      </c>
      <c r="B60" s="115">
        <v>45</v>
      </c>
      <c r="C60" s="65" t="str">
        <f>VLOOKUP(B60,STARTOVKA,2,0)</f>
        <v>CZE19960630</v>
      </c>
      <c r="D60" s="66" t="str">
        <f>VLOOKUP(B60,STARTOVKA,3,0)</f>
        <v xml:space="preserve">LEHKÝ Roman </v>
      </c>
      <c r="E60" s="67" t="str">
        <f>VLOOKUP(B60,STARTOVKA,4,0)</f>
        <v>KC KOOPERATIVA SG JABLONEC N.N</v>
      </c>
      <c r="F60" s="68">
        <f>VLOOKUP(B60,STARTOVKA,5,0)</f>
        <v>9859</v>
      </c>
      <c r="G60" s="69" t="str">
        <f>VLOOKUP(B60,STARTOVKA,6,0)</f>
        <v>JUNIOR</v>
      </c>
      <c r="H60" s="69" t="str">
        <f>VLOOKUP(B60,STARTOVKA,7,0)</f>
        <v>KOO</v>
      </c>
      <c r="I60" s="267">
        <f>SUM(R60,V60,Z60,AD60)-SUM(S60,W60,AA60,AE60)+AF60</f>
        <v>7.8287037037037044E-2</v>
      </c>
      <c r="J60" s="33">
        <f>I60-$I$12</f>
        <v>4.745370370370372E-4</v>
      </c>
      <c r="K60" s="33"/>
      <c r="P60" s="38">
        <v>48</v>
      </c>
      <c r="Q60" s="45">
        <v>45</v>
      </c>
      <c r="R60" s="43">
        <v>7.8287037037037044E-2</v>
      </c>
      <c r="S60" s="37">
        <v>0</v>
      </c>
      <c r="T60" s="39"/>
      <c r="U60" s="46"/>
      <c r="V60" s="47"/>
      <c r="W60" s="40"/>
      <c r="X60" s="38"/>
      <c r="Y60" s="45"/>
      <c r="Z60" s="43"/>
      <c r="AA60" s="37"/>
      <c r="AB60" s="39"/>
      <c r="AC60" s="46"/>
      <c r="AD60" s="47"/>
      <c r="AE60" s="40"/>
      <c r="AF60" s="37"/>
      <c r="AG60" s="44"/>
    </row>
    <row r="61" spans="1:33" s="71" customFormat="1" ht="13.7" customHeight="1" x14ac:dyDescent="0.2">
      <c r="A61" s="55">
        <v>50</v>
      </c>
      <c r="B61" s="115">
        <v>42</v>
      </c>
      <c r="C61" s="65" t="str">
        <f>VLOOKUP(B61,STARTOVKA,2,0)</f>
        <v>CZE19961125</v>
      </c>
      <c r="D61" s="66" t="str">
        <f>VLOOKUP(B61,STARTOVKA,3,0)</f>
        <v xml:space="preserve">ANDRŠ Jakub </v>
      </c>
      <c r="E61" s="67" t="str">
        <f>VLOOKUP(B61,STARTOVKA,4,0)</f>
        <v>KC KOOPERATIVA SG JABLONEC N.N</v>
      </c>
      <c r="F61" s="68">
        <f>VLOOKUP(B61,STARTOVKA,5,0)</f>
        <v>12251</v>
      </c>
      <c r="G61" s="69" t="str">
        <f>VLOOKUP(B61,STARTOVKA,6,0)</f>
        <v>JUNIOR</v>
      </c>
      <c r="H61" s="69" t="str">
        <f>VLOOKUP(B61,STARTOVKA,7,0)</f>
        <v>KOO</v>
      </c>
      <c r="I61" s="267">
        <f>SUM(R61,V61,Z61,AD61)-SUM(S61,W61,AA61,AE61)+AF61</f>
        <v>7.8287037037037044E-2</v>
      </c>
      <c r="J61" s="33">
        <f>I61-$I$12</f>
        <v>4.745370370370372E-4</v>
      </c>
      <c r="K61" s="33"/>
      <c r="P61" s="38">
        <v>49</v>
      </c>
      <c r="Q61" s="45">
        <v>42</v>
      </c>
      <c r="R61" s="43">
        <v>7.8287037037037044E-2</v>
      </c>
      <c r="S61" s="37">
        <v>0</v>
      </c>
      <c r="T61" s="39"/>
      <c r="U61" s="46"/>
      <c r="V61" s="47"/>
      <c r="W61" s="40"/>
      <c r="X61" s="38"/>
      <c r="Y61" s="45"/>
      <c r="Z61" s="43"/>
      <c r="AA61" s="37"/>
      <c r="AB61" s="39"/>
      <c r="AC61" s="46"/>
      <c r="AD61" s="47"/>
      <c r="AE61" s="40"/>
      <c r="AF61" s="37"/>
      <c r="AG61" s="44"/>
    </row>
    <row r="62" spans="1:33" s="71" customFormat="1" ht="13.7" customHeight="1" x14ac:dyDescent="0.2">
      <c r="A62" s="55">
        <v>51</v>
      </c>
      <c r="B62" s="115">
        <v>94</v>
      </c>
      <c r="C62" s="65" t="str">
        <f>VLOOKUP(B62,STARTOVKA,2,0)</f>
        <v>CZE19970127</v>
      </c>
      <c r="D62" s="66" t="str">
        <f>VLOOKUP(B62,STARTOVKA,3,0)</f>
        <v xml:space="preserve">KOTOUČEK Matěj </v>
      </c>
      <c r="E62" s="67" t="str">
        <f>VLOOKUP(B62,STARTOVKA,4,0)</f>
        <v xml:space="preserve">TJ FAVORIT BRNO </v>
      </c>
      <c r="F62" s="68">
        <f>VLOOKUP(B62,STARTOVKA,5,0)</f>
        <v>9917</v>
      </c>
      <c r="G62" s="69" t="str">
        <f>VLOOKUP(B62,STARTOVKA,6,0)</f>
        <v>JUNIOR*</v>
      </c>
      <c r="H62" s="69" t="str">
        <f>VLOOKUP(B62,STARTOVKA,7,0)</f>
        <v>FAV</v>
      </c>
      <c r="I62" s="267">
        <f>SUM(R62,V62,Z62,AD62)-SUM(S62,W62,AA62,AE62)+AF62</f>
        <v>7.8287037037037044E-2</v>
      </c>
      <c r="J62" s="33">
        <f>I62-$I$12</f>
        <v>4.745370370370372E-4</v>
      </c>
      <c r="K62" s="33"/>
      <c r="P62" s="38">
        <v>50</v>
      </c>
      <c r="Q62" s="45">
        <v>94</v>
      </c>
      <c r="R62" s="43">
        <v>7.8287037037037044E-2</v>
      </c>
      <c r="S62" s="37">
        <v>0</v>
      </c>
      <c r="T62" s="39"/>
      <c r="U62" s="46"/>
      <c r="V62" s="47"/>
      <c r="W62" s="40"/>
      <c r="X62" s="38"/>
      <c r="Y62" s="45"/>
      <c r="Z62" s="43"/>
      <c r="AA62" s="37"/>
      <c r="AB62" s="39"/>
      <c r="AC62" s="46"/>
      <c r="AD62" s="47"/>
      <c r="AE62" s="40"/>
      <c r="AF62" s="37"/>
      <c r="AG62" s="44"/>
    </row>
    <row r="63" spans="1:33" s="71" customFormat="1" ht="13.7" customHeight="1" x14ac:dyDescent="0.2">
      <c r="A63" s="55">
        <v>52</v>
      </c>
      <c r="B63" s="115">
        <v>136</v>
      </c>
      <c r="C63" s="65" t="str">
        <f>VLOOKUP(B63,STARTOVKA,2,0)</f>
        <v>AUT19970822</v>
      </c>
      <c r="D63" s="66" t="str">
        <f>VLOOKUP(B63,STARTOVKA,3,0)</f>
        <v>STEINDLER Julian</v>
      </c>
      <c r="E63" s="67" t="str">
        <f>VLOOKUP(B63,STARTOVKA,4,0)</f>
        <v>RC ARBÖ WELS GOURMETFEIN</v>
      </c>
      <c r="F63" s="68">
        <f>VLOOKUP(B63,STARTOVKA,5,0)</f>
        <v>100089</v>
      </c>
      <c r="G63" s="69" t="str">
        <f>VLOOKUP(B63,STARTOVKA,6,0)</f>
        <v>JUNIOR*</v>
      </c>
      <c r="H63" s="69" t="str">
        <f>VLOOKUP(B63,STARTOVKA,7,0)</f>
        <v>RCA</v>
      </c>
      <c r="I63" s="267">
        <f>SUM(R63,V63,Z63,AD63)-SUM(S63,W63,AA63,AE63)+AF63</f>
        <v>7.8287037037037044E-2</v>
      </c>
      <c r="J63" s="33">
        <f>I63-$I$12</f>
        <v>4.745370370370372E-4</v>
      </c>
      <c r="K63" s="33"/>
      <c r="P63" s="38">
        <v>51</v>
      </c>
      <c r="Q63" s="45">
        <v>136</v>
      </c>
      <c r="R63" s="43">
        <v>7.8287037037037044E-2</v>
      </c>
      <c r="S63" s="37">
        <v>0</v>
      </c>
      <c r="T63" s="39"/>
      <c r="U63" s="46"/>
      <c r="V63" s="47"/>
      <c r="W63" s="40"/>
      <c r="X63" s="38"/>
      <c r="Y63" s="45"/>
      <c r="Z63" s="43"/>
      <c r="AA63" s="37"/>
      <c r="AB63" s="39"/>
      <c r="AC63" s="46"/>
      <c r="AD63" s="47"/>
      <c r="AE63" s="40"/>
      <c r="AF63" s="37"/>
      <c r="AG63" s="44"/>
    </row>
    <row r="64" spans="1:33" s="71" customFormat="1" ht="13.7" customHeight="1" x14ac:dyDescent="0.2">
      <c r="A64" s="55">
        <v>53</v>
      </c>
      <c r="B64" s="115">
        <v>6</v>
      </c>
      <c r="C64" s="65" t="str">
        <f>VLOOKUP(B64,STARTOVKA,2,0)</f>
        <v>GER19970811</v>
      </c>
      <c r="D64" s="66" t="str">
        <f>VLOOKUP(B64,STARTOVKA,3,0)</f>
        <v>LINTZEL Philip</v>
      </c>
      <c r="E64" s="67" t="str">
        <f>VLOOKUP(B64,STARTOVKA,4,0)</f>
        <v>RSC TURBINE ERFURT</v>
      </c>
      <c r="F64" s="68" t="str">
        <f>VLOOKUP(B64,STARTOVKA,5,0)</f>
        <v>THÜ173079</v>
      </c>
      <c r="G64" s="69" t="str">
        <f>VLOOKUP(B64,STARTOVKA,6,0)</f>
        <v>JUNIOR*</v>
      </c>
      <c r="H64" s="69" t="str">
        <f>VLOOKUP(B64,STARTOVKA,7,0)</f>
        <v>TUR</v>
      </c>
      <c r="I64" s="267">
        <f>SUM(R64,V64,Z64,AD64)-SUM(S64,W64,AA64,AE64)+AF64</f>
        <v>7.8287037037037044E-2</v>
      </c>
      <c r="J64" s="33">
        <f>I64-$I$12</f>
        <v>4.745370370370372E-4</v>
      </c>
      <c r="K64" s="33"/>
      <c r="P64" s="38">
        <v>52</v>
      </c>
      <c r="Q64" s="45">
        <v>6</v>
      </c>
      <c r="R64" s="43">
        <v>7.8287037037037044E-2</v>
      </c>
      <c r="S64" s="37">
        <v>0</v>
      </c>
      <c r="T64" s="39"/>
      <c r="U64" s="46"/>
      <c r="V64" s="47"/>
      <c r="W64" s="40"/>
      <c r="X64" s="38"/>
      <c r="Y64" s="45"/>
      <c r="Z64" s="43"/>
      <c r="AA64" s="37"/>
      <c r="AB64" s="39"/>
      <c r="AC64" s="46"/>
      <c r="AD64" s="47"/>
      <c r="AE64" s="40"/>
      <c r="AF64" s="37"/>
      <c r="AG64" s="44"/>
    </row>
    <row r="65" spans="1:33" s="71" customFormat="1" ht="13.7" customHeight="1" x14ac:dyDescent="0.2">
      <c r="A65" s="55">
        <v>54</v>
      </c>
      <c r="B65" s="115">
        <v>146</v>
      </c>
      <c r="C65" s="65" t="str">
        <f>VLOOKUP(B65,STARTOVKA,2,0)</f>
        <v>CZE19980130</v>
      </c>
      <c r="D65" s="66" t="str">
        <f>VLOOKUP(B65,STARTOVKA,3,0)</f>
        <v xml:space="preserve">OTRUBA Jakub </v>
      </c>
      <c r="E65" s="67" t="str">
        <f>VLOOKUP(B65,STARTOVKA,4,0)</f>
        <v xml:space="preserve">MAPEI CYKLO KAŇKOVSKÝ </v>
      </c>
      <c r="F65" s="68">
        <f>VLOOKUP(B65,STARTOVKA,5,0)</f>
        <v>19627</v>
      </c>
      <c r="G65" s="69" t="str">
        <f>VLOOKUP(B65,STARTOVKA,6,0)</f>
        <v>CADET</v>
      </c>
      <c r="H65" s="69" t="str">
        <f>VLOOKUP(B65,STARTOVKA,7,0)</f>
        <v>MAP</v>
      </c>
      <c r="I65" s="267">
        <f>SUM(R65,V65,Z65,AD65)-SUM(S65,W65,AA65,AE65)+AF65</f>
        <v>7.8287037037037044E-2</v>
      </c>
      <c r="J65" s="33">
        <f>I65-$I$12</f>
        <v>4.745370370370372E-4</v>
      </c>
      <c r="K65" s="33"/>
      <c r="P65" s="38">
        <v>53</v>
      </c>
      <c r="Q65" s="45">
        <v>146</v>
      </c>
      <c r="R65" s="43">
        <v>7.8287037037037044E-2</v>
      </c>
      <c r="S65" s="37">
        <v>0</v>
      </c>
      <c r="T65" s="39"/>
      <c r="U65" s="46"/>
      <c r="V65" s="47"/>
      <c r="W65" s="40"/>
      <c r="X65" s="38"/>
      <c r="Y65" s="45"/>
      <c r="Z65" s="43"/>
      <c r="AA65" s="37"/>
      <c r="AB65" s="39"/>
      <c r="AC65" s="46"/>
      <c r="AD65" s="47"/>
      <c r="AE65" s="40"/>
      <c r="AF65" s="37"/>
      <c r="AG65" s="44"/>
    </row>
    <row r="66" spans="1:33" s="71" customFormat="1" ht="13.7" customHeight="1" x14ac:dyDescent="0.2">
      <c r="A66" s="55">
        <v>55</v>
      </c>
      <c r="B66" s="115">
        <v>55</v>
      </c>
      <c r="C66" s="65" t="str">
        <f>VLOOKUP(B66,STARTOVKA,2,0)</f>
        <v>POL19981009</v>
      </c>
      <c r="D66" s="66" t="str">
        <f>VLOOKUP(B66,STARTOVKA,3,0)</f>
        <v>FABIAN Marcel</v>
      </c>
      <c r="E66" s="67" t="str">
        <f>VLOOKUP(B66,STARTOVKA,4,0)</f>
        <v>GRUPA KOLARSKA GLIWICE BA</v>
      </c>
      <c r="F66" s="68" t="str">
        <f>VLOOKUP(B66,STARTOVKA,5,0)</f>
        <v>SLA012</v>
      </c>
      <c r="G66" s="69" t="str">
        <f>VLOOKUP(B66,STARTOVKA,6,0)</f>
        <v>CADET</v>
      </c>
      <c r="H66" s="69" t="str">
        <f>VLOOKUP(B66,STARTOVKA,7,0)</f>
        <v>GLI</v>
      </c>
      <c r="I66" s="267">
        <f>SUM(R66,V66,Z66,AD66)-SUM(S66,W66,AA66,AE66)+AF66</f>
        <v>7.8287037037037044E-2</v>
      </c>
      <c r="J66" s="33">
        <f>I66-$I$12</f>
        <v>4.745370370370372E-4</v>
      </c>
      <c r="K66" s="33"/>
      <c r="P66" s="38">
        <v>54</v>
      </c>
      <c r="Q66" s="45">
        <v>55</v>
      </c>
      <c r="R66" s="43">
        <v>7.8287037037037044E-2</v>
      </c>
      <c r="S66" s="37">
        <v>0</v>
      </c>
      <c r="T66" s="39"/>
      <c r="U66" s="46"/>
      <c r="V66" s="47"/>
      <c r="W66" s="40"/>
      <c r="X66" s="38"/>
      <c r="Y66" s="45"/>
      <c r="Z66" s="43"/>
      <c r="AA66" s="37"/>
      <c r="AB66" s="39"/>
      <c r="AC66" s="46"/>
      <c r="AD66" s="47"/>
      <c r="AE66" s="40"/>
      <c r="AF66" s="37"/>
      <c r="AG66" s="44"/>
    </row>
    <row r="67" spans="1:33" s="71" customFormat="1" ht="13.7" customHeight="1" x14ac:dyDescent="0.2">
      <c r="A67" s="55">
        <v>56</v>
      </c>
      <c r="B67" s="115">
        <v>97</v>
      </c>
      <c r="C67" s="65" t="str">
        <f>VLOOKUP(B67,STARTOVKA,2,0)</f>
        <v>SVK19961022</v>
      </c>
      <c r="D67" s="66" t="str">
        <f>VLOOKUP(B67,STARTOVKA,3,0)</f>
        <v xml:space="preserve">STRMISKA Andrej </v>
      </c>
      <c r="E67" s="67" t="str">
        <f>VLOOKUP(B67,STARTOVKA,4,0)</f>
        <v xml:space="preserve">TJ FAVORIT BRNO </v>
      </c>
      <c r="F67" s="68">
        <f>VLOOKUP(B67,STARTOVKA,5,0)</f>
        <v>6009</v>
      </c>
      <c r="G67" s="69" t="str">
        <f>VLOOKUP(B67,STARTOVKA,6,0)</f>
        <v>JUNIOR</v>
      </c>
      <c r="H67" s="69" t="str">
        <f>VLOOKUP(B67,STARTOVKA,7,0)</f>
        <v>FAV</v>
      </c>
      <c r="I67" s="267">
        <f>SUM(R67,V67,Z67,AD67)-SUM(S67,W67,AA67,AE67)+AF67</f>
        <v>7.8287037037037044E-2</v>
      </c>
      <c r="J67" s="33">
        <f>I67-$I$12</f>
        <v>4.745370370370372E-4</v>
      </c>
      <c r="K67" s="33"/>
      <c r="P67" s="38">
        <v>55</v>
      </c>
      <c r="Q67" s="45">
        <v>97</v>
      </c>
      <c r="R67" s="43">
        <v>7.8287037037037044E-2</v>
      </c>
      <c r="S67" s="37">
        <v>0</v>
      </c>
      <c r="T67" s="39"/>
      <c r="U67" s="46"/>
      <c r="V67" s="47"/>
      <c r="W67" s="40"/>
      <c r="X67" s="38"/>
      <c r="Y67" s="45"/>
      <c r="Z67" s="43"/>
      <c r="AA67" s="37"/>
      <c r="AB67" s="39"/>
      <c r="AC67" s="46"/>
      <c r="AD67" s="47"/>
      <c r="AE67" s="40"/>
      <c r="AF67" s="37"/>
      <c r="AG67" s="44"/>
    </row>
    <row r="68" spans="1:33" s="71" customFormat="1" ht="13.7" customHeight="1" x14ac:dyDescent="0.2">
      <c r="A68" s="55">
        <v>57</v>
      </c>
      <c r="B68" s="115">
        <v>174</v>
      </c>
      <c r="C68" s="65" t="str">
        <f>VLOOKUP(B68,STARTOVKA,2,0)</f>
        <v>SVK19970730</v>
      </c>
      <c r="D68" s="66" t="str">
        <f>VLOOKUP(B68,STARTOVKA,3,0)</f>
        <v>JELŽA Nicolas</v>
      </c>
      <c r="E68" s="67" t="str">
        <f>VLOOKUP(B68,STARTOVKA,4,0)</f>
        <v xml:space="preserve">SLOVAK CYCLING FEDERATION </v>
      </c>
      <c r="F68" s="68">
        <f>VLOOKUP(B68,STARTOVKA,5,0)</f>
        <v>4237</v>
      </c>
      <c r="G68" s="69" t="str">
        <f>VLOOKUP(B68,STARTOVKA,6,0)</f>
        <v>JUNIOR*</v>
      </c>
      <c r="H68" s="69" t="str">
        <f>VLOOKUP(B68,STARTOVKA,7,0)</f>
        <v>SVK</v>
      </c>
      <c r="I68" s="267">
        <f>SUM(R68,V68,Z68,AD68)-SUM(S68,W68,AA68,AE68)+AF68</f>
        <v>7.8287037037037044E-2</v>
      </c>
      <c r="J68" s="33">
        <f>I68-$I$12</f>
        <v>4.745370370370372E-4</v>
      </c>
      <c r="K68" s="33"/>
      <c r="P68" s="38">
        <v>56</v>
      </c>
      <c r="Q68" s="45">
        <v>174</v>
      </c>
      <c r="R68" s="43">
        <v>7.8287037037037044E-2</v>
      </c>
      <c r="S68" s="37">
        <v>0</v>
      </c>
      <c r="T68" s="39"/>
      <c r="U68" s="46"/>
      <c r="V68" s="47"/>
      <c r="W68" s="40"/>
      <c r="X68" s="38"/>
      <c r="Y68" s="45"/>
      <c r="Z68" s="43"/>
      <c r="AA68" s="37"/>
      <c r="AB68" s="39"/>
      <c r="AC68" s="46"/>
      <c r="AD68" s="47"/>
      <c r="AE68" s="40"/>
      <c r="AF68" s="37"/>
      <c r="AG68" s="44"/>
    </row>
    <row r="69" spans="1:33" s="71" customFormat="1" ht="13.7" customHeight="1" x14ac:dyDescent="0.2">
      <c r="A69" s="55">
        <v>58</v>
      </c>
      <c r="B69" s="115">
        <v>18</v>
      </c>
      <c r="C69" s="65" t="str">
        <f>VLOOKUP(B69,STARTOVKA,2,0)</f>
        <v>GER19980906</v>
      </c>
      <c r="D69" s="66" t="str">
        <f>VLOOKUP(B69,STARTOVKA,3,0)</f>
        <v>ZSCHOCKE Maximilian</v>
      </c>
      <c r="E69" s="67" t="str">
        <f>VLOOKUP(B69,STARTOVKA,4,0)</f>
        <v>JUNIOREN SCHWALBE TEAM SACHSEN</v>
      </c>
      <c r="F69" s="68" t="str">
        <f>VLOOKUP(B69,STARTOVKA,5,0)</f>
        <v>SAC 135079</v>
      </c>
      <c r="G69" s="69" t="str">
        <f>VLOOKUP(B69,STARTOVKA,6,0)</f>
        <v>CADET</v>
      </c>
      <c r="H69" s="69" t="str">
        <f>VLOOKUP(B69,STARTOVKA,7,0)</f>
        <v>SCW</v>
      </c>
      <c r="I69" s="267">
        <f>SUM(R69,V69,Z69,AD69)-SUM(S69,W69,AA69,AE69)+AF69</f>
        <v>7.8287037037037044E-2</v>
      </c>
      <c r="J69" s="33">
        <f>I69-$I$12</f>
        <v>4.745370370370372E-4</v>
      </c>
      <c r="K69" s="33"/>
      <c r="P69" s="38">
        <v>57</v>
      </c>
      <c r="Q69" s="45">
        <v>18</v>
      </c>
      <c r="R69" s="43">
        <v>7.8287037037037044E-2</v>
      </c>
      <c r="S69" s="37">
        <v>0</v>
      </c>
      <c r="T69" s="39"/>
      <c r="U69" s="46"/>
      <c r="V69" s="47"/>
      <c r="W69" s="40"/>
      <c r="X69" s="38"/>
      <c r="Y69" s="45"/>
      <c r="Z69" s="43"/>
      <c r="AA69" s="37"/>
      <c r="AB69" s="39"/>
      <c r="AC69" s="46"/>
      <c r="AD69" s="47"/>
      <c r="AE69" s="40"/>
      <c r="AF69" s="37"/>
      <c r="AG69" s="44"/>
    </row>
    <row r="70" spans="1:33" s="71" customFormat="1" ht="13.7" customHeight="1" x14ac:dyDescent="0.2">
      <c r="A70" s="55">
        <v>59</v>
      </c>
      <c r="B70" s="115">
        <v>149</v>
      </c>
      <c r="C70" s="65" t="str">
        <f>VLOOKUP(B70,STARTOVKA,2,0)</f>
        <v>CZE19981228</v>
      </c>
      <c r="D70" s="66" t="str">
        <f>VLOOKUP(B70,STARTOVKA,3,0)</f>
        <v xml:space="preserve">WAGNER Jakub </v>
      </c>
      <c r="E70" s="67" t="str">
        <f>VLOOKUP(B70,STARTOVKA,4,0)</f>
        <v xml:space="preserve">MAPEI CYKLO KAŇKOVSKÝ </v>
      </c>
      <c r="F70" s="68">
        <f>VLOOKUP(B70,STARTOVKA,5,0)</f>
        <v>14090</v>
      </c>
      <c r="G70" s="69" t="str">
        <f>VLOOKUP(B70,STARTOVKA,6,0)</f>
        <v>CADET</v>
      </c>
      <c r="H70" s="69" t="str">
        <f>VLOOKUP(B70,STARTOVKA,7,0)</f>
        <v>MAP</v>
      </c>
      <c r="I70" s="267">
        <f>SUM(R70,V70,Z70,AD70)-SUM(S70,W70,AA70,AE70)+AF70</f>
        <v>7.8287037037037044E-2</v>
      </c>
      <c r="J70" s="33">
        <f>I70-$I$12</f>
        <v>4.745370370370372E-4</v>
      </c>
      <c r="K70" s="33"/>
      <c r="P70" s="38">
        <v>58</v>
      </c>
      <c r="Q70" s="45">
        <v>149</v>
      </c>
      <c r="R70" s="43">
        <v>7.8287037037037044E-2</v>
      </c>
      <c r="S70" s="37">
        <v>0</v>
      </c>
      <c r="T70" s="39"/>
      <c r="U70" s="46"/>
      <c r="V70" s="47"/>
      <c r="W70" s="40"/>
      <c r="X70" s="38"/>
      <c r="Y70" s="45"/>
      <c r="Z70" s="43"/>
      <c r="AA70" s="37"/>
      <c r="AB70" s="39"/>
      <c r="AC70" s="46"/>
      <c r="AD70" s="47"/>
      <c r="AE70" s="40"/>
      <c r="AF70" s="37"/>
      <c r="AG70" s="44"/>
    </row>
    <row r="71" spans="1:33" s="71" customFormat="1" ht="13.7" customHeight="1" x14ac:dyDescent="0.2">
      <c r="A71" s="55">
        <v>60</v>
      </c>
      <c r="B71" s="115">
        <v>14</v>
      </c>
      <c r="C71" s="65" t="str">
        <f>VLOOKUP(B71,STARTOVKA,2,0)</f>
        <v>GER19970806</v>
      </c>
      <c r="D71" s="66" t="str">
        <f>VLOOKUP(B71,STARTOVKA,3,0)</f>
        <v>BINAY Noah</v>
      </c>
      <c r="E71" s="67" t="str">
        <f>VLOOKUP(B71,STARTOVKA,4,0)</f>
        <v>JUNIOREN SCHWALBE TEAM SACHSEN</v>
      </c>
      <c r="F71" s="68" t="str">
        <f>VLOOKUP(B71,STARTOVKA,5,0)</f>
        <v>SAC 142218</v>
      </c>
      <c r="G71" s="69" t="str">
        <f>VLOOKUP(B71,STARTOVKA,6,0)</f>
        <v>JUNIOR*</v>
      </c>
      <c r="H71" s="69" t="str">
        <f>VLOOKUP(B71,STARTOVKA,7,0)</f>
        <v>SCW</v>
      </c>
      <c r="I71" s="267">
        <f>SUM(R71,V71,Z71,AD71)-SUM(S71,W71,AA71,AE71)+AF71</f>
        <v>7.8287037037037044E-2</v>
      </c>
      <c r="J71" s="33">
        <f>I71-$I$12</f>
        <v>4.745370370370372E-4</v>
      </c>
      <c r="K71" s="33"/>
      <c r="P71" s="38">
        <v>59</v>
      </c>
      <c r="Q71" s="45">
        <v>14</v>
      </c>
      <c r="R71" s="43">
        <v>7.8287037037037044E-2</v>
      </c>
      <c r="S71" s="37">
        <v>0</v>
      </c>
      <c r="T71" s="39"/>
      <c r="U71" s="46"/>
      <c r="V71" s="47"/>
      <c r="W71" s="40"/>
      <c r="X71" s="38"/>
      <c r="Y71" s="45"/>
      <c r="Z71" s="43"/>
      <c r="AA71" s="37"/>
      <c r="AB71" s="39"/>
      <c r="AC71" s="46"/>
      <c r="AD71" s="47"/>
      <c r="AE71" s="40"/>
      <c r="AF71" s="37"/>
      <c r="AG71" s="44"/>
    </row>
    <row r="72" spans="1:33" s="71" customFormat="1" ht="13.7" customHeight="1" x14ac:dyDescent="0.2">
      <c r="A72" s="55">
        <v>61</v>
      </c>
      <c r="B72" s="115">
        <v>181</v>
      </c>
      <c r="C72" s="65" t="str">
        <f>VLOOKUP(B72,STARTOVKA,2,0)</f>
        <v>AUT19960516</v>
      </c>
      <c r="D72" s="66" t="str">
        <f>VLOOKUP(B72,STARTOVKA,3,0)</f>
        <v>DYCZEK Felix</v>
      </c>
      <c r="E72" s="67" t="str">
        <f>VLOOKUP(B72,STARTOVKA,4,0)</f>
        <v xml:space="preserve">LRV STEIERMARK </v>
      </c>
      <c r="F72" s="68">
        <f>VLOOKUP(B72,STARTOVKA,5,0)</f>
        <v>100824</v>
      </c>
      <c r="G72" s="69" t="str">
        <f>VLOOKUP(B72,STARTOVKA,6,0)</f>
        <v>JUNIOR</v>
      </c>
      <c r="H72" s="69" t="str">
        <f>VLOOKUP(B72,STARTOVKA,7,0)</f>
        <v>LRV</v>
      </c>
      <c r="I72" s="267">
        <f>SUM(R72,V72,Z72,AD72)-SUM(S72,W72,AA72,AE72)+AF72</f>
        <v>7.8287037037037044E-2</v>
      </c>
      <c r="J72" s="33">
        <f>I72-$I$12</f>
        <v>4.745370370370372E-4</v>
      </c>
      <c r="K72" s="33"/>
      <c r="P72" s="38">
        <v>60</v>
      </c>
      <c r="Q72" s="45">
        <v>181</v>
      </c>
      <c r="R72" s="43">
        <v>7.8287037037037044E-2</v>
      </c>
      <c r="S72" s="37">
        <v>0</v>
      </c>
      <c r="T72" s="39"/>
      <c r="U72" s="46"/>
      <c r="V72" s="47"/>
      <c r="W72" s="40"/>
      <c r="X72" s="38"/>
      <c r="Y72" s="45"/>
      <c r="Z72" s="43"/>
      <c r="AA72" s="37"/>
      <c r="AB72" s="39"/>
      <c r="AC72" s="46"/>
      <c r="AD72" s="47"/>
      <c r="AE72" s="40"/>
      <c r="AF72" s="37"/>
      <c r="AG72" s="44"/>
    </row>
    <row r="73" spans="1:33" s="71" customFormat="1" ht="13.7" customHeight="1" x14ac:dyDescent="0.2">
      <c r="A73" s="55">
        <v>62</v>
      </c>
      <c r="B73" s="115">
        <v>51</v>
      </c>
      <c r="C73" s="65" t="str">
        <f>VLOOKUP(B73,STARTOVKA,2,0)</f>
        <v>CZE19980726</v>
      </c>
      <c r="D73" s="66" t="str">
        <f>VLOOKUP(B73,STARTOVKA,3,0)</f>
        <v xml:space="preserve">POKORNÝ Petr </v>
      </c>
      <c r="E73" s="67" t="str">
        <f>VLOOKUP(B73,STARTOVKA,4,0)</f>
        <v xml:space="preserve">ACK STARÁ VES NAD ONDŘEJNICÍ </v>
      </c>
      <c r="F73" s="68">
        <f>VLOOKUP(B73,STARTOVKA,5,0)</f>
        <v>9870</v>
      </c>
      <c r="G73" s="69" t="str">
        <f>VLOOKUP(B73,STARTOVKA,6,0)</f>
        <v>CADET</v>
      </c>
      <c r="H73" s="69" t="str">
        <f>VLOOKUP(B73,STARTOVKA,7,0)</f>
        <v>GLI</v>
      </c>
      <c r="I73" s="267">
        <f>SUM(R73,V73,Z73,AD73)-SUM(S73,W73,AA73,AE73)+AF73</f>
        <v>7.8287037037037044E-2</v>
      </c>
      <c r="J73" s="33">
        <f>I73-$I$12</f>
        <v>4.745370370370372E-4</v>
      </c>
      <c r="K73" s="33"/>
      <c r="P73" s="38">
        <v>61</v>
      </c>
      <c r="Q73" s="45">
        <v>51</v>
      </c>
      <c r="R73" s="43">
        <v>7.8287037037037044E-2</v>
      </c>
      <c r="S73" s="37">
        <v>0</v>
      </c>
      <c r="T73" s="39"/>
      <c r="U73" s="46"/>
      <c r="V73" s="47"/>
      <c r="W73" s="40"/>
      <c r="X73" s="38"/>
      <c r="Y73" s="45"/>
      <c r="Z73" s="43"/>
      <c r="AA73" s="37"/>
      <c r="AB73" s="39"/>
      <c r="AC73" s="46"/>
      <c r="AD73" s="47"/>
      <c r="AE73" s="40"/>
      <c r="AF73" s="37"/>
      <c r="AG73" s="44"/>
    </row>
    <row r="74" spans="1:33" s="71" customFormat="1" ht="13.7" customHeight="1" x14ac:dyDescent="0.2">
      <c r="A74" s="55">
        <v>63</v>
      </c>
      <c r="B74" s="115">
        <v>112</v>
      </c>
      <c r="C74" s="65" t="str">
        <f>VLOOKUP(B74,STARTOVKA,2,0)</f>
        <v>GER19970122</v>
      </c>
      <c r="D74" s="66" t="str">
        <f>VLOOKUP(B74,STARTOVKA,3,0)</f>
        <v>BERAN Andy</v>
      </c>
      <c r="E74" s="67" t="str">
        <f>VLOOKUP(B74,STARTOVKA,4,0)</f>
        <v>TEAM BRANDENBURG - RSC COTTBUS</v>
      </c>
      <c r="F74" s="68" t="str">
        <f>VLOOKUP(B74,STARTOVKA,5,0)</f>
        <v>604254-11</v>
      </c>
      <c r="G74" s="69" t="str">
        <f>VLOOKUP(B74,STARTOVKA,6,0)</f>
        <v>JUNIOR*</v>
      </c>
      <c r="H74" s="69" t="str">
        <f>VLOOKUP(B74,STARTOVKA,7,0)</f>
        <v>COT</v>
      </c>
      <c r="I74" s="267">
        <f>SUM(R74,V74,Z74,AD74)-SUM(S74,W74,AA74,AE74)+AF74</f>
        <v>7.8287037037037044E-2</v>
      </c>
      <c r="J74" s="33">
        <f>I74-$I$12</f>
        <v>4.745370370370372E-4</v>
      </c>
      <c r="K74" s="33"/>
      <c r="P74" s="38">
        <v>62</v>
      </c>
      <c r="Q74" s="45">
        <v>112</v>
      </c>
      <c r="R74" s="43">
        <v>7.8287037037037044E-2</v>
      </c>
      <c r="S74" s="37">
        <v>0</v>
      </c>
      <c r="T74" s="39"/>
      <c r="U74" s="46"/>
      <c r="V74" s="47"/>
      <c r="W74" s="40"/>
      <c r="X74" s="38"/>
      <c r="Y74" s="45"/>
      <c r="Z74" s="43"/>
      <c r="AA74" s="37"/>
      <c r="AB74" s="39"/>
      <c r="AC74" s="46"/>
      <c r="AD74" s="47"/>
      <c r="AE74" s="40"/>
      <c r="AF74" s="37"/>
      <c r="AG74" s="44"/>
    </row>
    <row r="75" spans="1:33" s="71" customFormat="1" ht="13.7" customHeight="1" x14ac:dyDescent="0.2">
      <c r="A75" s="55">
        <v>64</v>
      </c>
      <c r="B75" s="115">
        <v>164</v>
      </c>
      <c r="C75" s="65" t="str">
        <f>VLOOKUP(B75,STARTOVKA,2,0)</f>
        <v>RUS19970224</v>
      </c>
      <c r="D75" s="66" t="str">
        <f>VLOOKUP(B75,STARTOVKA,3,0)</f>
        <v>RIKUNOV Petr</v>
      </c>
      <c r="E75" s="67" t="str">
        <f>VLOOKUP(B75,STARTOVKA,4,0)</f>
        <v>RUSSIAN CYCLING FEDERATION</v>
      </c>
      <c r="F75" s="68" t="str">
        <f>VLOOKUP(B75,STARTOVKA,5,0)</f>
        <v>B0273</v>
      </c>
      <c r="G75" s="69" t="str">
        <f>VLOOKUP(B75,STARTOVKA,6,0)</f>
        <v>JUNIOR*</v>
      </c>
      <c r="H75" s="69" t="str">
        <f>VLOOKUP(B75,STARTOVKA,7,0)</f>
        <v>RUS</v>
      </c>
      <c r="I75" s="267">
        <f>SUM(R75,V75,Z75,AD75)-SUM(S75,W75,AA75,AE75)+AF75</f>
        <v>7.8287037037037044E-2</v>
      </c>
      <c r="J75" s="33">
        <f>I75-$I$12</f>
        <v>4.745370370370372E-4</v>
      </c>
      <c r="K75" s="33"/>
      <c r="P75" s="38">
        <v>63</v>
      </c>
      <c r="Q75" s="45">
        <v>164</v>
      </c>
      <c r="R75" s="43">
        <v>7.8287037037037044E-2</v>
      </c>
      <c r="S75" s="37">
        <v>0</v>
      </c>
      <c r="T75" s="39"/>
      <c r="U75" s="46"/>
      <c r="V75" s="47"/>
      <c r="W75" s="40"/>
      <c r="X75" s="38"/>
      <c r="Y75" s="45"/>
      <c r="Z75" s="43"/>
      <c r="AA75" s="37"/>
      <c r="AB75" s="39"/>
      <c r="AC75" s="46"/>
      <c r="AD75" s="47"/>
      <c r="AE75" s="40"/>
      <c r="AF75" s="37"/>
      <c r="AG75" s="44"/>
    </row>
    <row r="76" spans="1:33" s="71" customFormat="1" ht="13.7" customHeight="1" x14ac:dyDescent="0.2">
      <c r="A76" s="55">
        <v>65</v>
      </c>
      <c r="B76" s="115">
        <v>4</v>
      </c>
      <c r="C76" s="65" t="str">
        <f>VLOOKUP(B76,STARTOVKA,2,0)</f>
        <v>GER19960212</v>
      </c>
      <c r="D76" s="66" t="str">
        <f>VLOOKUP(B76,STARTOVKA,3,0)</f>
        <v>SCHUBERT Erik</v>
      </c>
      <c r="E76" s="67" t="str">
        <f>VLOOKUP(B76,STARTOVKA,4,0)</f>
        <v>RV ELXLEBEN</v>
      </c>
      <c r="F76" s="68" t="str">
        <f>VLOOKUP(B76,STARTOVKA,5,0)</f>
        <v>THÜ170276</v>
      </c>
      <c r="G76" s="69" t="str">
        <f>VLOOKUP(B76,STARTOVKA,6,0)</f>
        <v>JUNIOR</v>
      </c>
      <c r="H76" s="69" t="str">
        <f>VLOOKUP(B76,STARTOVKA,7,0)</f>
        <v>TUR</v>
      </c>
      <c r="I76" s="267">
        <f>SUM(R76,V76,Z76,AD76)-SUM(S76,W76,AA76,AE76)+AF76</f>
        <v>7.8287037037037044E-2</v>
      </c>
      <c r="J76" s="33">
        <f>I76-$I$12</f>
        <v>4.745370370370372E-4</v>
      </c>
      <c r="K76" s="33"/>
      <c r="P76" s="38">
        <v>65</v>
      </c>
      <c r="Q76" s="45">
        <v>4</v>
      </c>
      <c r="R76" s="43">
        <v>7.8287037037037044E-2</v>
      </c>
      <c r="S76" s="37">
        <v>0</v>
      </c>
      <c r="T76" s="39"/>
      <c r="U76" s="46"/>
      <c r="V76" s="47"/>
      <c r="W76" s="40"/>
      <c r="X76" s="38"/>
      <c r="Y76" s="45"/>
      <c r="Z76" s="43"/>
      <c r="AA76" s="37"/>
      <c r="AB76" s="39"/>
      <c r="AC76" s="46"/>
      <c r="AD76" s="47"/>
      <c r="AE76" s="40"/>
      <c r="AF76" s="37"/>
      <c r="AG76" s="44"/>
    </row>
    <row r="77" spans="1:33" s="71" customFormat="1" ht="13.7" customHeight="1" x14ac:dyDescent="0.2">
      <c r="A77" s="55">
        <v>66</v>
      </c>
      <c r="B77" s="115">
        <v>53</v>
      </c>
      <c r="C77" s="65" t="str">
        <f>VLOOKUP(B77,STARTOVKA,2,0)</f>
        <v>CZE19980914</v>
      </c>
      <c r="D77" s="66" t="str">
        <f>VLOOKUP(B77,STARTOVKA,3,0)</f>
        <v>TRACHTULEC Petr</v>
      </c>
      <c r="E77" s="67" t="str">
        <f>VLOOKUP(B77,STARTOVKA,4,0)</f>
        <v>CK FESO PETŘVALD</v>
      </c>
      <c r="F77" s="68">
        <f>VLOOKUP(B77,STARTOVKA,5,0)</f>
        <v>20073</v>
      </c>
      <c r="G77" s="69" t="str">
        <f>VLOOKUP(B77,STARTOVKA,6,0)</f>
        <v>CADET</v>
      </c>
      <c r="H77" s="69" t="str">
        <f>VLOOKUP(B77,STARTOVKA,7,0)</f>
        <v>GLI</v>
      </c>
      <c r="I77" s="267">
        <f>SUM(R77,V77,Z77,AD77)-SUM(S77,W77,AA77,AE77)+AF77</f>
        <v>7.8287037037037044E-2</v>
      </c>
      <c r="J77" s="33">
        <f>I77-$I$12</f>
        <v>4.745370370370372E-4</v>
      </c>
      <c r="K77" s="33"/>
      <c r="P77" s="38">
        <v>66</v>
      </c>
      <c r="Q77" s="45">
        <v>53</v>
      </c>
      <c r="R77" s="43">
        <v>7.8287037037037044E-2</v>
      </c>
      <c r="S77" s="37">
        <v>0</v>
      </c>
      <c r="T77" s="39"/>
      <c r="U77" s="46"/>
      <c r="V77" s="47"/>
      <c r="W77" s="40"/>
      <c r="X77" s="38"/>
      <c r="Y77" s="45"/>
      <c r="Z77" s="43"/>
      <c r="AA77" s="37"/>
      <c r="AB77" s="39"/>
      <c r="AC77" s="46"/>
      <c r="AD77" s="47"/>
      <c r="AE77" s="40"/>
      <c r="AF77" s="37"/>
      <c r="AG77" s="44"/>
    </row>
    <row r="78" spans="1:33" s="71" customFormat="1" ht="13.7" customHeight="1" x14ac:dyDescent="0.2">
      <c r="A78" s="55">
        <v>67</v>
      </c>
      <c r="B78" s="115">
        <v>114</v>
      </c>
      <c r="C78" s="65" t="str">
        <f>VLOOKUP(B78,STARTOVKA,2,0)</f>
        <v>GER19960823</v>
      </c>
      <c r="D78" s="66" t="str">
        <f>VLOOKUP(B78,STARTOVKA,3,0)</f>
        <v>SCHLOTT Julius</v>
      </c>
      <c r="E78" s="67" t="str">
        <f>VLOOKUP(B78,STARTOVKA,4,0)</f>
        <v>TEAM BRANDENBURG - RSC COTTBUS</v>
      </c>
      <c r="F78" s="68" t="str">
        <f>VLOOKUP(B78,STARTOVKA,5,0)</f>
        <v>044086-11</v>
      </c>
      <c r="G78" s="69" t="str">
        <f>VLOOKUP(B78,STARTOVKA,6,0)</f>
        <v>JUNIOR</v>
      </c>
      <c r="H78" s="69" t="str">
        <f>VLOOKUP(B78,STARTOVKA,7,0)</f>
        <v>COT</v>
      </c>
      <c r="I78" s="267">
        <f>SUM(R78,V78,Z78,AD78)-SUM(S78,W78,AA78,AE78)+AF78</f>
        <v>7.8287037037037044E-2</v>
      </c>
      <c r="J78" s="33">
        <f>I78-$I$12</f>
        <v>4.745370370370372E-4</v>
      </c>
      <c r="K78" s="33"/>
      <c r="P78" s="38">
        <v>67</v>
      </c>
      <c r="Q78" s="45">
        <v>114</v>
      </c>
      <c r="R78" s="43">
        <v>7.8287037037037044E-2</v>
      </c>
      <c r="S78" s="37">
        <v>0</v>
      </c>
      <c r="T78" s="39"/>
      <c r="U78" s="46"/>
      <c r="V78" s="47"/>
      <c r="W78" s="40"/>
      <c r="X78" s="38"/>
      <c r="Y78" s="45"/>
      <c r="Z78" s="43"/>
      <c r="AA78" s="37"/>
      <c r="AB78" s="39"/>
      <c r="AC78" s="46"/>
      <c r="AD78" s="47"/>
      <c r="AE78" s="40"/>
      <c r="AF78" s="37"/>
      <c r="AG78" s="44"/>
    </row>
    <row r="79" spans="1:33" s="71" customFormat="1" ht="13.7" customHeight="1" x14ac:dyDescent="0.2">
      <c r="A79" s="55">
        <v>68</v>
      </c>
      <c r="B79" s="115">
        <v>176</v>
      </c>
      <c r="C79" s="65" t="str">
        <f>VLOOKUP(B79,STARTOVKA,2,0)</f>
        <v>SVK19960130</v>
      </c>
      <c r="D79" s="66" t="str">
        <f>VLOOKUP(B79,STARTOVKA,3,0)</f>
        <v>BELLAN Juraj</v>
      </c>
      <c r="E79" s="67" t="str">
        <f>VLOOKUP(B79,STARTOVKA,4,0)</f>
        <v xml:space="preserve">SLOVAK CYCLING FEDERATION </v>
      </c>
      <c r="F79" s="68">
        <f>VLOOKUP(B79,STARTOVKA,5,0)</f>
        <v>5681</v>
      </c>
      <c r="G79" s="69" t="str">
        <f>VLOOKUP(B79,STARTOVKA,6,0)</f>
        <v>JUNIOR</v>
      </c>
      <c r="H79" s="69" t="str">
        <f>VLOOKUP(B79,STARTOVKA,7,0)</f>
        <v>SVK</v>
      </c>
      <c r="I79" s="267">
        <f>SUM(R79,V79,Z79,AD79)-SUM(S79,W79,AA79,AE79)+AF79</f>
        <v>7.8287037037037044E-2</v>
      </c>
      <c r="J79" s="33">
        <f>I79-$I$12</f>
        <v>4.745370370370372E-4</v>
      </c>
      <c r="K79" s="33"/>
      <c r="P79" s="38">
        <v>68</v>
      </c>
      <c r="Q79" s="45">
        <v>176</v>
      </c>
      <c r="R79" s="43">
        <v>7.8287037037037044E-2</v>
      </c>
      <c r="S79" s="37">
        <v>0</v>
      </c>
      <c r="T79" s="39"/>
      <c r="U79" s="46"/>
      <c r="V79" s="47"/>
      <c r="W79" s="40"/>
      <c r="X79" s="38"/>
      <c r="Y79" s="45"/>
      <c r="Z79" s="43"/>
      <c r="AA79" s="37"/>
      <c r="AB79" s="39"/>
      <c r="AC79" s="46"/>
      <c r="AD79" s="47"/>
      <c r="AE79" s="40"/>
      <c r="AF79" s="37"/>
      <c r="AG79" s="44"/>
    </row>
    <row r="80" spans="1:33" s="71" customFormat="1" ht="13.7" customHeight="1" x14ac:dyDescent="0.2">
      <c r="A80" s="55">
        <v>69</v>
      </c>
      <c r="B80" s="115">
        <v>133</v>
      </c>
      <c r="C80" s="65" t="str">
        <f>VLOOKUP(B80,STARTOVKA,2,0)</f>
        <v>CZE19960924</v>
      </c>
      <c r="D80" s="66" t="str">
        <f>VLOOKUP(B80,STARTOVKA,3,0)</f>
        <v>CAMRDA Pavel</v>
      </c>
      <c r="E80" s="67" t="str">
        <f>VLOOKUP(B80,STARTOVKA,4,0)</f>
        <v>RC ARBÖ WELS GOURMETFEIN</v>
      </c>
      <c r="F80" s="68">
        <f>VLOOKUP(B80,STARTOVKA,5,0)</f>
        <v>8509</v>
      </c>
      <c r="G80" s="69" t="str">
        <f>VLOOKUP(B80,STARTOVKA,6,0)</f>
        <v>JUNIOR</v>
      </c>
      <c r="H80" s="69" t="str">
        <f>VLOOKUP(B80,STARTOVKA,7,0)</f>
        <v>RCA</v>
      </c>
      <c r="I80" s="267">
        <f>SUM(R80,V80,Z80,AD80)-SUM(S80,W80,AA80,AE80)+AF80</f>
        <v>7.8287037037037044E-2</v>
      </c>
      <c r="J80" s="33">
        <f>I80-$I$12</f>
        <v>4.745370370370372E-4</v>
      </c>
      <c r="K80" s="33"/>
      <c r="P80" s="38">
        <v>69</v>
      </c>
      <c r="Q80" s="45">
        <v>133</v>
      </c>
      <c r="R80" s="43">
        <v>7.8287037037037044E-2</v>
      </c>
      <c r="S80" s="37">
        <v>0</v>
      </c>
      <c r="T80" s="39"/>
      <c r="U80" s="46"/>
      <c r="V80" s="47"/>
      <c r="W80" s="40"/>
      <c r="X80" s="38"/>
      <c r="Y80" s="45"/>
      <c r="Z80" s="43"/>
      <c r="AA80" s="37"/>
      <c r="AB80" s="39"/>
      <c r="AC80" s="46"/>
      <c r="AD80" s="47"/>
      <c r="AE80" s="40"/>
      <c r="AF80" s="37"/>
      <c r="AG80" s="44"/>
    </row>
    <row r="81" spans="1:33" s="71" customFormat="1" ht="13.7" customHeight="1" x14ac:dyDescent="0.2">
      <c r="A81" s="55">
        <v>70</v>
      </c>
      <c r="B81" s="115">
        <v>52</v>
      </c>
      <c r="C81" s="65" t="str">
        <f>VLOOKUP(B81,STARTOVKA,2,0)</f>
        <v>POL19961008</v>
      </c>
      <c r="D81" s="66" t="str">
        <f>VLOOKUP(B81,STARTOVKA,3,0)</f>
        <v>ZLOTOWICZ Patryk</v>
      </c>
      <c r="E81" s="67" t="str">
        <f>VLOOKUP(B81,STARTOVKA,4,0)</f>
        <v>KLUCZBORK</v>
      </c>
      <c r="F81" s="68" t="str">
        <f>VLOOKUP(B81,STARTOVKA,5,0)</f>
        <v>OPO-016</v>
      </c>
      <c r="G81" s="69" t="str">
        <f>VLOOKUP(B81,STARTOVKA,6,0)</f>
        <v>JUNIOR</v>
      </c>
      <c r="H81" s="69" t="str">
        <f>VLOOKUP(B81,STARTOVKA,7,0)</f>
        <v>GLI</v>
      </c>
      <c r="I81" s="267">
        <f>SUM(R81,V81,Z81,AD81)-SUM(S81,W81,AA81,AE81)+AF81</f>
        <v>7.8287037037037044E-2</v>
      </c>
      <c r="J81" s="33">
        <f>I81-$I$12</f>
        <v>4.745370370370372E-4</v>
      </c>
      <c r="K81" s="33"/>
      <c r="P81" s="38">
        <v>70</v>
      </c>
      <c r="Q81" s="45">
        <v>52</v>
      </c>
      <c r="R81" s="43">
        <v>7.8287037037037044E-2</v>
      </c>
      <c r="S81" s="37">
        <v>0</v>
      </c>
      <c r="T81" s="39"/>
      <c r="U81" s="46"/>
      <c r="V81" s="47"/>
      <c r="W81" s="40"/>
      <c r="X81" s="38"/>
      <c r="Y81" s="45"/>
      <c r="Z81" s="43"/>
      <c r="AA81" s="37"/>
      <c r="AB81" s="39"/>
      <c r="AC81" s="46"/>
      <c r="AD81" s="47"/>
      <c r="AE81" s="40"/>
      <c r="AF81" s="37"/>
      <c r="AG81" s="44"/>
    </row>
    <row r="82" spans="1:33" s="71" customFormat="1" ht="13.7" customHeight="1" x14ac:dyDescent="0.2">
      <c r="A82" s="55">
        <v>71</v>
      </c>
      <c r="B82" s="115">
        <v>105</v>
      </c>
      <c r="C82" s="65" t="str">
        <f>VLOOKUP(B82,STARTOVKA,2,0)</f>
        <v>CZE19960511</v>
      </c>
      <c r="D82" s="66" t="str">
        <f>VLOOKUP(B82,STARTOVKA,3,0)</f>
        <v xml:space="preserve">RAJCHART Jan </v>
      </c>
      <c r="E82" s="67" t="str">
        <f>VLOOKUP(B82,STARTOVKA,4,0)</f>
        <v xml:space="preserve">NUTREND SPECIALIZED RACING </v>
      </c>
      <c r="F82" s="68">
        <f>VLOOKUP(B82,STARTOVKA,5,0)</f>
        <v>7437</v>
      </c>
      <c r="G82" s="69" t="str">
        <f>VLOOKUP(B82,STARTOVKA,6,0)</f>
        <v>JUNIOR</v>
      </c>
      <c r="H82" s="69" t="str">
        <f>VLOOKUP(B82,STARTOVKA,7,0)</f>
        <v>LOU</v>
      </c>
      <c r="I82" s="267">
        <f>SUM(R82,V82,Z82,AD82)-SUM(S82,W82,AA82,AE82)+AF82</f>
        <v>7.8287037037037044E-2</v>
      </c>
      <c r="J82" s="33">
        <f>I82-$I$12</f>
        <v>4.745370370370372E-4</v>
      </c>
      <c r="K82" s="33"/>
      <c r="P82" s="38">
        <v>71</v>
      </c>
      <c r="Q82" s="45">
        <v>105</v>
      </c>
      <c r="R82" s="43">
        <v>7.8287037037037044E-2</v>
      </c>
      <c r="S82" s="37">
        <v>0</v>
      </c>
      <c r="T82" s="39"/>
      <c r="U82" s="46"/>
      <c r="V82" s="47"/>
      <c r="W82" s="40"/>
      <c r="X82" s="38"/>
      <c r="Y82" s="45"/>
      <c r="Z82" s="43"/>
      <c r="AA82" s="37"/>
      <c r="AB82" s="39"/>
      <c r="AC82" s="46"/>
      <c r="AD82" s="47"/>
      <c r="AE82" s="40"/>
      <c r="AF82" s="37"/>
      <c r="AG82" s="44"/>
    </row>
    <row r="83" spans="1:33" s="71" customFormat="1" ht="13.7" customHeight="1" x14ac:dyDescent="0.2">
      <c r="A83" s="55">
        <v>72</v>
      </c>
      <c r="B83" s="115">
        <v>56</v>
      </c>
      <c r="C83" s="65" t="str">
        <f>VLOOKUP(B83,STARTOVKA,2,0)</f>
        <v>POL19970322</v>
      </c>
      <c r="D83" s="66" t="str">
        <f>VLOOKUP(B83,STARTOVKA,3,0)</f>
        <v>FOLTYN Maciej</v>
      </c>
      <c r="E83" s="67" t="str">
        <f>VLOOKUP(B83,STARTOVKA,4,0)</f>
        <v>GRUPA KOLARSKA GLIWICE BA</v>
      </c>
      <c r="F83" s="68" t="str">
        <f>VLOOKUP(B83,STARTOVKA,5,0)</f>
        <v>SLA219</v>
      </c>
      <c r="G83" s="69" t="str">
        <f>VLOOKUP(B83,STARTOVKA,6,0)</f>
        <v>JUNIOR*</v>
      </c>
      <c r="H83" s="69" t="str">
        <f>VLOOKUP(B83,STARTOVKA,7,0)</f>
        <v>GLI</v>
      </c>
      <c r="I83" s="267">
        <f>SUM(R83,V83,Z83,AD83)-SUM(S83,W83,AA83,AE83)+AF83</f>
        <v>7.8287037037037044E-2</v>
      </c>
      <c r="J83" s="33">
        <f>I83-$I$12</f>
        <v>4.745370370370372E-4</v>
      </c>
      <c r="K83" s="33"/>
      <c r="P83" s="38">
        <v>72</v>
      </c>
      <c r="Q83" s="45">
        <v>56</v>
      </c>
      <c r="R83" s="43">
        <v>7.8287037037037044E-2</v>
      </c>
      <c r="S83" s="37">
        <v>0</v>
      </c>
      <c r="T83" s="39"/>
      <c r="U83" s="46"/>
      <c r="V83" s="47"/>
      <c r="W83" s="40"/>
      <c r="X83" s="38"/>
      <c r="Y83" s="45"/>
      <c r="Z83" s="43"/>
      <c r="AA83" s="37"/>
      <c r="AB83" s="39"/>
      <c r="AC83" s="46"/>
      <c r="AD83" s="47"/>
      <c r="AE83" s="40"/>
      <c r="AF83" s="37"/>
      <c r="AG83" s="44"/>
    </row>
    <row r="84" spans="1:33" s="71" customFormat="1" ht="13.7" customHeight="1" x14ac:dyDescent="0.2">
      <c r="A84" s="55">
        <v>73</v>
      </c>
      <c r="B84" s="115">
        <v>58</v>
      </c>
      <c r="C84" s="65" t="str">
        <f>VLOOKUP(B84,STARTOVKA,2,0)</f>
        <v>CZE19970902</v>
      </c>
      <c r="D84" s="66" t="str">
        <f>VLOOKUP(B84,STARTOVKA,3,0)</f>
        <v xml:space="preserve">VÝVODA Jan </v>
      </c>
      <c r="E84" s="67" t="str">
        <f>VLOOKUP(B84,STARTOVKA,4,0)</f>
        <v xml:space="preserve">TJ SIGMA HRANICE </v>
      </c>
      <c r="F84" s="68">
        <f>VLOOKUP(B84,STARTOVKA,5,0)</f>
        <v>7780</v>
      </c>
      <c r="G84" s="69" t="str">
        <f>VLOOKUP(B84,STARTOVKA,6,0)</f>
        <v>JUNIOR*</v>
      </c>
      <c r="H84" s="69" t="str">
        <f>VLOOKUP(B84,STARTOVKA,7,0)</f>
        <v>GLI</v>
      </c>
      <c r="I84" s="267">
        <f>SUM(R84,V84,Z84,AD84)-SUM(S84,W84,AA84,AE84)+AF84</f>
        <v>7.8287037037037044E-2</v>
      </c>
      <c r="J84" s="33">
        <f>I84-$I$12</f>
        <v>4.745370370370372E-4</v>
      </c>
      <c r="K84" s="33"/>
      <c r="P84" s="38">
        <v>73</v>
      </c>
      <c r="Q84" s="45">
        <v>58</v>
      </c>
      <c r="R84" s="43">
        <v>7.8287037037037044E-2</v>
      </c>
      <c r="S84" s="37">
        <v>0</v>
      </c>
      <c r="T84" s="39"/>
      <c r="U84" s="46"/>
      <c r="V84" s="47"/>
      <c r="W84" s="40"/>
      <c r="X84" s="38"/>
      <c r="Y84" s="45"/>
      <c r="Z84" s="43"/>
      <c r="AA84" s="37"/>
      <c r="AB84" s="39"/>
      <c r="AC84" s="46"/>
      <c r="AD84" s="47"/>
      <c r="AE84" s="40"/>
      <c r="AF84" s="37"/>
      <c r="AG84" s="44"/>
    </row>
    <row r="85" spans="1:33" s="71" customFormat="1" ht="13.7" customHeight="1" x14ac:dyDescent="0.2">
      <c r="A85" s="55">
        <v>74</v>
      </c>
      <c r="B85" s="115">
        <v>187</v>
      </c>
      <c r="C85" s="65" t="str">
        <f>VLOOKUP(B85,STARTOVKA,2,0)</f>
        <v>AUT19970913</v>
      </c>
      <c r="D85" s="66" t="str">
        <f>VLOOKUP(B85,STARTOVKA,3,0)</f>
        <v>DALLINGER Christian</v>
      </c>
      <c r="E85" s="67" t="str">
        <f>VLOOKUP(B85,STARTOVKA,4,0)</f>
        <v xml:space="preserve">LRV STEIERMARK </v>
      </c>
      <c r="F85" s="68">
        <f>VLOOKUP(B85,STARTOVKA,5,0)</f>
        <v>100350</v>
      </c>
      <c r="G85" s="69" t="str">
        <f>VLOOKUP(B85,STARTOVKA,6,0)</f>
        <v>JUNIOR*</v>
      </c>
      <c r="H85" s="69" t="str">
        <f>VLOOKUP(B85,STARTOVKA,7,0)</f>
        <v>LRV</v>
      </c>
      <c r="I85" s="267">
        <f>SUM(R85,V85,Z85,AD85)-SUM(S85,W85,AA85,AE85)+AF85</f>
        <v>7.8287037037037044E-2</v>
      </c>
      <c r="J85" s="33">
        <f>I85-$I$12</f>
        <v>4.745370370370372E-4</v>
      </c>
      <c r="K85" s="33"/>
      <c r="P85" s="38">
        <v>74</v>
      </c>
      <c r="Q85" s="45">
        <v>187</v>
      </c>
      <c r="R85" s="43">
        <v>7.8287037037037044E-2</v>
      </c>
      <c r="S85" s="37">
        <v>0</v>
      </c>
      <c r="T85" s="39"/>
      <c r="U85" s="46"/>
      <c r="V85" s="47"/>
      <c r="W85" s="40"/>
      <c r="X85" s="38"/>
      <c r="Y85" s="45"/>
      <c r="Z85" s="43"/>
      <c r="AA85" s="37"/>
      <c r="AB85" s="39"/>
      <c r="AC85" s="46"/>
      <c r="AD85" s="47"/>
      <c r="AE85" s="40"/>
      <c r="AF85" s="37"/>
      <c r="AG85" s="44"/>
    </row>
    <row r="86" spans="1:33" s="71" customFormat="1" ht="13.7" customHeight="1" x14ac:dyDescent="0.2">
      <c r="A86" s="55">
        <v>75</v>
      </c>
      <c r="B86" s="115">
        <v>125</v>
      </c>
      <c r="C86" s="65" t="str">
        <f>VLOOKUP(B86,STARTOVKA,2,0)</f>
        <v>CZE19970118</v>
      </c>
      <c r="D86" s="66" t="str">
        <f>VLOOKUP(B86,STARTOVKA,3,0)</f>
        <v>MAYER Daniel</v>
      </c>
      <c r="E86" s="67" t="str">
        <f>VLOOKUP(B86,STARTOVKA,4,0)</f>
        <v>KC HLINSKO</v>
      </c>
      <c r="F86" s="68">
        <f>VLOOKUP(B86,STARTOVKA,5,0)</f>
        <v>13274</v>
      </c>
      <c r="G86" s="69" t="str">
        <f>VLOOKUP(B86,STARTOVKA,6,0)</f>
        <v>JUNIOR*</v>
      </c>
      <c r="H86" s="69" t="str">
        <f>VLOOKUP(B86,STARTOVKA,7,0)</f>
        <v>SKC</v>
      </c>
      <c r="I86" s="267">
        <f>SUM(R86,V86,Z86,AD86)-SUM(S86,W86,AA86,AE86)+AF86</f>
        <v>7.8287037037037044E-2</v>
      </c>
      <c r="J86" s="33">
        <f>I86-$I$12</f>
        <v>4.745370370370372E-4</v>
      </c>
      <c r="K86" s="33"/>
      <c r="P86" s="38">
        <v>75</v>
      </c>
      <c r="Q86" s="45">
        <v>125</v>
      </c>
      <c r="R86" s="43">
        <v>7.8287037037037044E-2</v>
      </c>
      <c r="S86" s="37">
        <v>0</v>
      </c>
      <c r="T86" s="39"/>
      <c r="U86" s="46"/>
      <c r="V86" s="47"/>
      <c r="W86" s="40"/>
      <c r="X86" s="38"/>
      <c r="Y86" s="45"/>
      <c r="Z86" s="43"/>
      <c r="AA86" s="37"/>
      <c r="AB86" s="39"/>
      <c r="AC86" s="46"/>
      <c r="AD86" s="47"/>
      <c r="AE86" s="40"/>
      <c r="AF86" s="37"/>
      <c r="AG86" s="44"/>
    </row>
    <row r="87" spans="1:33" s="71" customFormat="1" ht="13.7" customHeight="1" x14ac:dyDescent="0.2">
      <c r="A87" s="55">
        <v>76</v>
      </c>
      <c r="B87" s="115">
        <v>31</v>
      </c>
      <c r="C87" s="65" t="str">
        <f>VLOOKUP(B87,STARTOVKA,2,0)</f>
        <v>CZE19960423</v>
      </c>
      <c r="D87" s="66" t="str">
        <f>VLOOKUP(B87,STARTOVKA,3,0)</f>
        <v xml:space="preserve">MORÁVEK Zdeněk </v>
      </c>
      <c r="E87" s="67" t="str">
        <f>VLOOKUP(B87,STARTOVKA,4,0)</f>
        <v>ALLTRAINING.CZ</v>
      </c>
      <c r="F87" s="68">
        <f>VLOOKUP(B87,STARTOVKA,5,0)</f>
        <v>19314</v>
      </c>
      <c r="G87" s="69" t="str">
        <f>VLOOKUP(B87,STARTOVKA,6,0)</f>
        <v>JUNIOR</v>
      </c>
      <c r="H87" s="69" t="str">
        <f>VLOOKUP(B87,STARTOVKA,7,0)</f>
        <v>REM</v>
      </c>
      <c r="I87" s="267">
        <f>SUM(R87,V87,Z87,AD87)-SUM(S87,W87,AA87,AE87)+AF87</f>
        <v>7.8287037037037044E-2</v>
      </c>
      <c r="J87" s="33">
        <f>I87-$I$12</f>
        <v>4.745370370370372E-4</v>
      </c>
      <c r="K87" s="33"/>
      <c r="P87" s="38">
        <v>76</v>
      </c>
      <c r="Q87" s="45">
        <v>31</v>
      </c>
      <c r="R87" s="43">
        <v>7.8287037037037044E-2</v>
      </c>
      <c r="S87" s="37">
        <v>0</v>
      </c>
      <c r="T87" s="39"/>
      <c r="U87" s="46"/>
      <c r="V87" s="47"/>
      <c r="W87" s="40"/>
      <c r="X87" s="38"/>
      <c r="Y87" s="45"/>
      <c r="Z87" s="43"/>
      <c r="AA87" s="37"/>
      <c r="AB87" s="39"/>
      <c r="AC87" s="46"/>
      <c r="AD87" s="47"/>
      <c r="AE87" s="40"/>
      <c r="AF87" s="37"/>
      <c r="AG87" s="44"/>
    </row>
    <row r="88" spans="1:33" s="71" customFormat="1" ht="13.7" customHeight="1" x14ac:dyDescent="0.2">
      <c r="A88" s="55">
        <v>77</v>
      </c>
      <c r="B88" s="115">
        <v>21</v>
      </c>
      <c r="C88" s="65" t="str">
        <f>VLOOKUP(B88,STARTOVKA,2,0)</f>
        <v>GER19960322</v>
      </c>
      <c r="D88" s="66" t="str">
        <f>VLOOKUP(B88,STARTOVKA,3,0)</f>
        <v>DICKEL Jorge</v>
      </c>
      <c r="E88" s="67" t="str">
        <f>VLOOKUP(B88,STARTOVKA,4,0)</f>
        <v>RG BERLIN</v>
      </c>
      <c r="F88" s="68" t="str">
        <f>VLOOKUP(B88,STARTOVKA,5,0)</f>
        <v>03.15928.12</v>
      </c>
      <c r="G88" s="69" t="str">
        <f>VLOOKUP(B88,STARTOVKA,6,0)</f>
        <v>JUNIOR</v>
      </c>
      <c r="H88" s="69" t="str">
        <f>VLOOKUP(B88,STARTOVKA,7,0)</f>
        <v>RGB</v>
      </c>
      <c r="I88" s="267">
        <f>SUM(R88,V88,Z88,AD88)-SUM(S88,W88,AA88,AE88)+AF88</f>
        <v>7.8287037037037044E-2</v>
      </c>
      <c r="J88" s="33">
        <f>I88-$I$12</f>
        <v>4.745370370370372E-4</v>
      </c>
      <c r="K88" s="33"/>
      <c r="P88" s="38">
        <v>77</v>
      </c>
      <c r="Q88" s="45">
        <v>21</v>
      </c>
      <c r="R88" s="43">
        <v>7.8287037037037044E-2</v>
      </c>
      <c r="S88" s="37">
        <v>0</v>
      </c>
      <c r="T88" s="39"/>
      <c r="U88" s="46"/>
      <c r="V88" s="47"/>
      <c r="W88" s="40"/>
      <c r="X88" s="38"/>
      <c r="Y88" s="45"/>
      <c r="Z88" s="43"/>
      <c r="AA88" s="37"/>
      <c r="AB88" s="39"/>
      <c r="AC88" s="46"/>
      <c r="AD88" s="47"/>
      <c r="AE88" s="40"/>
      <c r="AF88" s="37"/>
      <c r="AG88" s="44"/>
    </row>
    <row r="89" spans="1:33" s="71" customFormat="1" ht="13.7" customHeight="1" x14ac:dyDescent="0.2">
      <c r="A89" s="55">
        <v>78</v>
      </c>
      <c r="B89" s="115">
        <v>152</v>
      </c>
      <c r="C89" s="65" t="str">
        <f>VLOOKUP(B89,STARTOVKA,2,0)</f>
        <v>CZE19970417</v>
      </c>
      <c r="D89" s="66" t="str">
        <f>VLOOKUP(B89,STARTOVKA,3,0)</f>
        <v>KUBEŠ Martin</v>
      </c>
      <c r="E89" s="67" t="str">
        <f>VLOOKUP(B89,STARTOVKA,4,0)</f>
        <v>CK DACOM PHARMA KYJOV</v>
      </c>
      <c r="F89" s="68">
        <f>VLOOKUP(B89,STARTOVKA,5,0)</f>
        <v>13287</v>
      </c>
      <c r="G89" s="69" t="str">
        <f>VLOOKUP(B89,STARTOVKA,6,0)</f>
        <v>JUNIOR*</v>
      </c>
      <c r="H89" s="69" t="str">
        <f>VLOOKUP(B89,STARTOVKA,7,0)</f>
        <v>SKC</v>
      </c>
      <c r="I89" s="267">
        <f>SUM(R89,V89,Z89,AD89)-SUM(S89,W89,AA89,AE89)+AF89</f>
        <v>7.8287037037037044E-2</v>
      </c>
      <c r="J89" s="33">
        <f>I89-$I$12</f>
        <v>4.745370370370372E-4</v>
      </c>
      <c r="K89" s="33"/>
      <c r="P89" s="38">
        <v>78</v>
      </c>
      <c r="Q89" s="45">
        <v>152</v>
      </c>
      <c r="R89" s="43">
        <v>7.8287037037037044E-2</v>
      </c>
      <c r="S89" s="37">
        <v>0</v>
      </c>
      <c r="T89" s="39"/>
      <c r="U89" s="46"/>
      <c r="V89" s="47"/>
      <c r="W89" s="40"/>
      <c r="X89" s="38"/>
      <c r="Y89" s="45"/>
      <c r="Z89" s="43"/>
      <c r="AA89" s="37"/>
      <c r="AB89" s="39"/>
      <c r="AC89" s="46"/>
      <c r="AD89" s="47"/>
      <c r="AE89" s="40"/>
      <c r="AF89" s="37"/>
      <c r="AG89" s="44"/>
    </row>
    <row r="90" spans="1:33" s="71" customFormat="1" ht="13.7" customHeight="1" x14ac:dyDescent="0.2">
      <c r="A90" s="55">
        <v>79</v>
      </c>
      <c r="B90" s="115">
        <v>142</v>
      </c>
      <c r="C90" s="65" t="str">
        <f>VLOOKUP(B90,STARTOVKA,2,0)</f>
        <v>CZE19971022</v>
      </c>
      <c r="D90" s="66" t="str">
        <f>VLOOKUP(B90,STARTOVKA,3,0)</f>
        <v xml:space="preserve">KLEVETA Jakub </v>
      </c>
      <c r="E90" s="67" t="str">
        <f>VLOOKUP(B90,STARTOVKA,4,0)</f>
        <v xml:space="preserve">MAPEI CYKLO KAŇKOVSKÝ </v>
      </c>
      <c r="F90" s="68">
        <f>VLOOKUP(B90,STARTOVKA,5,0)</f>
        <v>10284</v>
      </c>
      <c r="G90" s="69" t="str">
        <f>VLOOKUP(B90,STARTOVKA,6,0)</f>
        <v>JUNIOR*</v>
      </c>
      <c r="H90" s="69" t="str">
        <f>VLOOKUP(B90,STARTOVKA,7,0)</f>
        <v>MAP</v>
      </c>
      <c r="I90" s="267">
        <f>SUM(R90,V90,Z90,AD90)-SUM(S90,W90,AA90,AE90)+AF90</f>
        <v>7.8287037037037044E-2</v>
      </c>
      <c r="J90" s="33">
        <f>I90-$I$12</f>
        <v>4.745370370370372E-4</v>
      </c>
      <c r="K90" s="33"/>
      <c r="P90" s="38">
        <v>79</v>
      </c>
      <c r="Q90" s="45">
        <v>142</v>
      </c>
      <c r="R90" s="43">
        <v>7.8287037037037044E-2</v>
      </c>
      <c r="S90" s="37">
        <v>0</v>
      </c>
      <c r="T90" s="39"/>
      <c r="U90" s="46"/>
      <c r="V90" s="47"/>
      <c r="W90" s="40"/>
      <c r="X90" s="38"/>
      <c r="Y90" s="45"/>
      <c r="Z90" s="43"/>
      <c r="AA90" s="37"/>
      <c r="AB90" s="39"/>
      <c r="AC90" s="46"/>
      <c r="AD90" s="47"/>
      <c r="AE90" s="40"/>
      <c r="AF90" s="37"/>
      <c r="AG90" s="44"/>
    </row>
    <row r="91" spans="1:33" s="71" customFormat="1" ht="13.7" customHeight="1" x14ac:dyDescent="0.2">
      <c r="A91" s="55">
        <v>80</v>
      </c>
      <c r="B91" s="115">
        <v>144</v>
      </c>
      <c r="C91" s="65" t="str">
        <f>VLOOKUP(B91,STARTOVKA,2,0)</f>
        <v>CZE19961220</v>
      </c>
      <c r="D91" s="66" t="str">
        <f>VLOOKUP(B91,STARTOVKA,3,0)</f>
        <v xml:space="preserve">LOVEČEK Adam </v>
      </c>
      <c r="E91" s="67" t="str">
        <f>VLOOKUP(B91,STARTOVKA,4,0)</f>
        <v xml:space="preserve">MAPEI CYKLO KAŇKOVSKÝ </v>
      </c>
      <c r="F91" s="68">
        <f>VLOOKUP(B91,STARTOVKA,5,0)</f>
        <v>19339</v>
      </c>
      <c r="G91" s="69" t="str">
        <f>VLOOKUP(B91,STARTOVKA,6,0)</f>
        <v>JUNIOR</v>
      </c>
      <c r="H91" s="69" t="str">
        <f>VLOOKUP(B91,STARTOVKA,7,0)</f>
        <v>MAP</v>
      </c>
      <c r="I91" s="267">
        <f>SUM(R91,V91,Z91,AD91)-SUM(S91,W91,AA91,AE91)+AF91</f>
        <v>7.8287037037037044E-2</v>
      </c>
      <c r="J91" s="33">
        <f>I91-$I$12</f>
        <v>4.745370370370372E-4</v>
      </c>
      <c r="K91" s="33"/>
      <c r="P91" s="38">
        <v>80</v>
      </c>
      <c r="Q91" s="45">
        <v>144</v>
      </c>
      <c r="R91" s="43">
        <v>7.8287037037037044E-2</v>
      </c>
      <c r="S91" s="37">
        <v>0</v>
      </c>
      <c r="T91" s="39"/>
      <c r="U91" s="46"/>
      <c r="V91" s="47"/>
      <c r="W91" s="40"/>
      <c r="X91" s="38"/>
      <c r="Y91" s="45"/>
      <c r="Z91" s="43"/>
      <c r="AA91" s="37"/>
      <c r="AB91" s="39"/>
      <c r="AC91" s="46"/>
      <c r="AD91" s="47"/>
      <c r="AE91" s="40"/>
      <c r="AF91" s="37"/>
      <c r="AG91" s="44"/>
    </row>
    <row r="92" spans="1:33" s="71" customFormat="1" ht="13.7" customHeight="1" x14ac:dyDescent="0.2">
      <c r="A92" s="55">
        <v>81</v>
      </c>
      <c r="B92" s="115">
        <v>82</v>
      </c>
      <c r="C92" s="65" t="str">
        <f>VLOOKUP(B92,STARTOVKA,2,0)</f>
        <v>CZE19960127</v>
      </c>
      <c r="D92" s="66" t="str">
        <f>VLOOKUP(B92,STARTOVKA,3,0)</f>
        <v xml:space="preserve">ŠIPOŠ Marek </v>
      </c>
      <c r="E92" s="67" t="str">
        <f>VLOOKUP(B92,STARTOVKA,4,0)</f>
        <v xml:space="preserve">TJ KOVO PRAHA </v>
      </c>
      <c r="F92" s="68">
        <f>VLOOKUP(B92,STARTOVKA,5,0)</f>
        <v>17984</v>
      </c>
      <c r="G92" s="69" t="str">
        <f>VLOOKUP(B92,STARTOVKA,6,0)</f>
        <v>JUNIOR</v>
      </c>
      <c r="H92" s="69" t="str">
        <f>VLOOKUP(B92,STARTOVKA,7,0)</f>
        <v>KOV</v>
      </c>
      <c r="I92" s="267">
        <f>SUM(R92,V92,Z92,AD92)-SUM(S92,W92,AA92,AE92)+AF92</f>
        <v>7.8287037037037044E-2</v>
      </c>
      <c r="J92" s="33">
        <f>I92-$I$12</f>
        <v>4.745370370370372E-4</v>
      </c>
      <c r="K92" s="33"/>
      <c r="P92" s="38">
        <v>81</v>
      </c>
      <c r="Q92" s="45">
        <v>82</v>
      </c>
      <c r="R92" s="43">
        <v>7.8287037037037044E-2</v>
      </c>
      <c r="S92" s="37">
        <v>0</v>
      </c>
      <c r="T92" s="39"/>
      <c r="U92" s="46"/>
      <c r="V92" s="47"/>
      <c r="W92" s="40"/>
      <c r="X92" s="38"/>
      <c r="Y92" s="45"/>
      <c r="Z92" s="43"/>
      <c r="AA92" s="37"/>
      <c r="AB92" s="39"/>
      <c r="AC92" s="46"/>
      <c r="AD92" s="47"/>
      <c r="AE92" s="40"/>
      <c r="AF92" s="37"/>
      <c r="AG92" s="44"/>
    </row>
    <row r="93" spans="1:33" s="71" customFormat="1" ht="13.7" customHeight="1" x14ac:dyDescent="0.2">
      <c r="A93" s="55">
        <v>82</v>
      </c>
      <c r="B93" s="115">
        <v>107</v>
      </c>
      <c r="C93" s="65" t="str">
        <f>VLOOKUP(B93,STARTOVKA,2,0)</f>
        <v>CZE19970110</v>
      </c>
      <c r="D93" s="66" t="str">
        <f>VLOOKUP(B93,STARTOVKA,3,0)</f>
        <v xml:space="preserve">KŘIKAVA Jakub </v>
      </c>
      <c r="E93" s="67" t="str">
        <f>VLOOKUP(B93,STARTOVKA,4,0)</f>
        <v xml:space="preserve">TJ ZČE CYKLISTIKA PLZEŇ </v>
      </c>
      <c r="F93" s="68">
        <f>VLOOKUP(B93,STARTOVKA,5,0)</f>
        <v>9167</v>
      </c>
      <c r="G93" s="69" t="str">
        <f>VLOOKUP(B93,STARTOVKA,6,0)</f>
        <v>JUNIOR*</v>
      </c>
      <c r="H93" s="69" t="str">
        <f>VLOOKUP(B93,STARTOVKA,7,0)</f>
        <v>LOU</v>
      </c>
      <c r="I93" s="267">
        <f>SUM(R93,V93,Z93,AD93)-SUM(S93,W93,AA93,AE93)+AF93</f>
        <v>7.8287037037037044E-2</v>
      </c>
      <c r="J93" s="33">
        <f>I93-$I$12</f>
        <v>4.745370370370372E-4</v>
      </c>
      <c r="K93" s="33"/>
      <c r="P93" s="38">
        <v>82</v>
      </c>
      <c r="Q93" s="45">
        <v>107</v>
      </c>
      <c r="R93" s="43">
        <v>7.8287037037037044E-2</v>
      </c>
      <c r="S93" s="37">
        <v>0</v>
      </c>
      <c r="T93" s="39"/>
      <c r="U93" s="46"/>
      <c r="V93" s="47"/>
      <c r="W93" s="40"/>
      <c r="X93" s="38"/>
      <c r="Y93" s="45"/>
      <c r="Z93" s="43"/>
      <c r="AA93" s="37"/>
      <c r="AB93" s="39"/>
      <c r="AC93" s="46"/>
      <c r="AD93" s="47"/>
      <c r="AE93" s="40"/>
      <c r="AF93" s="37"/>
      <c r="AG93" s="44"/>
    </row>
    <row r="94" spans="1:33" s="71" customFormat="1" ht="13.7" customHeight="1" x14ac:dyDescent="0.2">
      <c r="A94" s="55">
        <v>83</v>
      </c>
      <c r="B94" s="115">
        <v>145</v>
      </c>
      <c r="C94" s="65" t="str">
        <f>VLOOKUP(B94,STARTOVKA,2,0)</f>
        <v>CZE19961105</v>
      </c>
      <c r="D94" s="66" t="str">
        <f>VLOOKUP(B94,STARTOVKA,3,0)</f>
        <v xml:space="preserve">MUŽ Jan </v>
      </c>
      <c r="E94" s="67" t="str">
        <f>VLOOKUP(B94,STARTOVKA,4,0)</f>
        <v xml:space="preserve">MAPEI CYKLO KAŇKOVSKÝ </v>
      </c>
      <c r="F94" s="68">
        <f>VLOOKUP(B94,STARTOVKA,5,0)</f>
        <v>19338</v>
      </c>
      <c r="G94" s="69" t="str">
        <f>VLOOKUP(B94,STARTOVKA,6,0)</f>
        <v>JUNIOR</v>
      </c>
      <c r="H94" s="69" t="str">
        <f>VLOOKUP(B94,STARTOVKA,7,0)</f>
        <v>MAP</v>
      </c>
      <c r="I94" s="267">
        <f>SUM(R94,V94,Z94,AD94)-SUM(S94,W94,AA94,AE94)+AF94</f>
        <v>7.8287037037037044E-2</v>
      </c>
      <c r="J94" s="33">
        <f>I94-$I$12</f>
        <v>4.745370370370372E-4</v>
      </c>
      <c r="K94" s="33"/>
      <c r="P94" s="38">
        <v>83</v>
      </c>
      <c r="Q94" s="45">
        <v>145</v>
      </c>
      <c r="R94" s="43">
        <v>7.8287037037037044E-2</v>
      </c>
      <c r="S94" s="37">
        <v>0</v>
      </c>
      <c r="T94" s="39"/>
      <c r="U94" s="46"/>
      <c r="V94" s="47"/>
      <c r="W94" s="40"/>
      <c r="X94" s="38"/>
      <c r="Y94" s="45"/>
      <c r="Z94" s="43"/>
      <c r="AA94" s="37"/>
      <c r="AB94" s="39"/>
      <c r="AC94" s="46"/>
      <c r="AD94" s="47"/>
      <c r="AE94" s="40"/>
      <c r="AF94" s="37"/>
      <c r="AG94" s="44"/>
    </row>
    <row r="95" spans="1:33" s="71" customFormat="1" ht="13.7" customHeight="1" x14ac:dyDescent="0.2">
      <c r="A95" s="55">
        <v>84</v>
      </c>
      <c r="B95" s="115">
        <v>141</v>
      </c>
      <c r="C95" s="65" t="str">
        <f>VLOOKUP(B95,STARTOVKA,2,0)</f>
        <v>CZE19960716</v>
      </c>
      <c r="D95" s="66" t="str">
        <f>VLOOKUP(B95,STARTOVKA,3,0)</f>
        <v xml:space="preserve">HYNEK Matouš </v>
      </c>
      <c r="E95" s="67" t="str">
        <f>VLOOKUP(B95,STARTOVKA,4,0)</f>
        <v xml:space="preserve">MAPEI CYKLO KAŇKOVSKÝ </v>
      </c>
      <c r="F95" s="68">
        <f>VLOOKUP(B95,STARTOVKA,5,0)</f>
        <v>7803</v>
      </c>
      <c r="G95" s="69" t="str">
        <f>VLOOKUP(B95,STARTOVKA,6,0)</f>
        <v>JUNIOR</v>
      </c>
      <c r="H95" s="69" t="str">
        <f>VLOOKUP(B95,STARTOVKA,7,0)</f>
        <v>MAP</v>
      </c>
      <c r="I95" s="267">
        <f>SUM(R95,V95,Z95,AD95)-SUM(S95,W95,AA95,AE95)+AF95</f>
        <v>7.8287037037037044E-2</v>
      </c>
      <c r="J95" s="33">
        <f>I95-$I$12</f>
        <v>4.745370370370372E-4</v>
      </c>
      <c r="K95" s="33"/>
      <c r="P95" s="38">
        <v>84</v>
      </c>
      <c r="Q95" s="45">
        <v>141</v>
      </c>
      <c r="R95" s="43">
        <v>7.8287037037037044E-2</v>
      </c>
      <c r="S95" s="37">
        <v>0</v>
      </c>
      <c r="T95" s="39"/>
      <c r="U95" s="46"/>
      <c r="V95" s="47"/>
      <c r="W95" s="40"/>
      <c r="X95" s="38"/>
      <c r="Y95" s="45"/>
      <c r="Z95" s="43"/>
      <c r="AA95" s="37"/>
      <c r="AB95" s="39"/>
      <c r="AC95" s="46"/>
      <c r="AD95" s="47"/>
      <c r="AE95" s="40"/>
      <c r="AF95" s="37"/>
      <c r="AG95" s="44"/>
    </row>
    <row r="96" spans="1:33" s="71" customFormat="1" ht="13.7" customHeight="1" x14ac:dyDescent="0.2">
      <c r="A96" s="55">
        <v>85</v>
      </c>
      <c r="B96" s="115">
        <v>81</v>
      </c>
      <c r="C96" s="65" t="str">
        <f>VLOOKUP(B96,STARTOVKA,2,0)</f>
        <v>CZE19980303</v>
      </c>
      <c r="D96" s="66" t="str">
        <f>VLOOKUP(B96,STARTOVKA,3,0)</f>
        <v xml:space="preserve">KOUDELA Dominik </v>
      </c>
      <c r="E96" s="67" t="str">
        <f>VLOOKUP(B96,STARTOVKA,4,0)</f>
        <v xml:space="preserve">TJ KOVO PRAHA </v>
      </c>
      <c r="F96" s="68">
        <f>VLOOKUP(B96,STARTOVKA,5,0)</f>
        <v>13590</v>
      </c>
      <c r="G96" s="69" t="str">
        <f>VLOOKUP(B96,STARTOVKA,6,0)</f>
        <v>CADET</v>
      </c>
      <c r="H96" s="69" t="str">
        <f>VLOOKUP(B96,STARTOVKA,7,0)</f>
        <v>KOV</v>
      </c>
      <c r="I96" s="267">
        <f>SUM(R96,V96,Z96,AD96)-SUM(S96,W96,AA96,AE96)+AF96</f>
        <v>7.8287037037037044E-2</v>
      </c>
      <c r="J96" s="33">
        <f>I96-$I$12</f>
        <v>4.745370370370372E-4</v>
      </c>
      <c r="K96" s="33"/>
      <c r="P96" s="38">
        <v>85</v>
      </c>
      <c r="Q96" s="45">
        <v>81</v>
      </c>
      <c r="R96" s="43">
        <v>7.8287037037037044E-2</v>
      </c>
      <c r="S96" s="37">
        <v>0</v>
      </c>
      <c r="T96" s="39"/>
      <c r="U96" s="46"/>
      <c r="V96" s="47"/>
      <c r="W96" s="40"/>
      <c r="X96" s="38"/>
      <c r="Y96" s="45"/>
      <c r="Z96" s="43"/>
      <c r="AA96" s="37"/>
      <c r="AB96" s="39"/>
      <c r="AC96" s="46"/>
      <c r="AD96" s="47"/>
      <c r="AE96" s="40"/>
      <c r="AF96" s="37"/>
      <c r="AG96" s="44"/>
    </row>
    <row r="97" spans="1:33" s="71" customFormat="1" ht="13.7" customHeight="1" x14ac:dyDescent="0.2">
      <c r="A97" s="55">
        <v>86</v>
      </c>
      <c r="B97" s="115">
        <v>32</v>
      </c>
      <c r="C97" s="65" t="str">
        <f>VLOOKUP(B97,STARTOVKA,2,0)</f>
        <v>CZE19970916</v>
      </c>
      <c r="D97" s="66" t="str">
        <f>VLOOKUP(B97,STARTOVKA,3,0)</f>
        <v xml:space="preserve">KUNT Lukáš </v>
      </c>
      <c r="E97" s="67" t="str">
        <f>VLOOKUP(B97,STARTOVKA,4,0)</f>
        <v xml:space="preserve">REMERX - MERIDA TEAM KOLÍN </v>
      </c>
      <c r="F97" s="68">
        <f>VLOOKUP(B97,STARTOVKA,5,0)</f>
        <v>14658</v>
      </c>
      <c r="G97" s="69" t="str">
        <f>VLOOKUP(B97,STARTOVKA,6,0)</f>
        <v>JUNIOR*</v>
      </c>
      <c r="H97" s="69" t="str">
        <f>VLOOKUP(B97,STARTOVKA,7,0)</f>
        <v>REM</v>
      </c>
      <c r="I97" s="267">
        <f>SUM(R97,V97,Z97,AD97)-SUM(S97,W97,AA97,AE97)+AF97</f>
        <v>7.8287037037037044E-2</v>
      </c>
      <c r="J97" s="33">
        <f>I97-$I$12</f>
        <v>4.745370370370372E-4</v>
      </c>
      <c r="K97" s="33"/>
      <c r="P97" s="38">
        <v>86</v>
      </c>
      <c r="Q97" s="45">
        <v>32</v>
      </c>
      <c r="R97" s="43">
        <v>7.8287037037037044E-2</v>
      </c>
      <c r="S97" s="37">
        <v>0</v>
      </c>
      <c r="T97" s="39"/>
      <c r="U97" s="46"/>
      <c r="V97" s="47"/>
      <c r="W97" s="40"/>
      <c r="X97" s="38"/>
      <c r="Y97" s="45"/>
      <c r="Z97" s="43"/>
      <c r="AA97" s="37"/>
      <c r="AB97" s="39"/>
      <c r="AC97" s="46"/>
      <c r="AD97" s="47"/>
      <c r="AE97" s="40"/>
      <c r="AF97" s="37"/>
      <c r="AG97" s="44"/>
    </row>
    <row r="98" spans="1:33" s="71" customFormat="1" ht="13.7" customHeight="1" x14ac:dyDescent="0.2">
      <c r="A98" s="55">
        <v>87</v>
      </c>
      <c r="B98" s="115">
        <v>44</v>
      </c>
      <c r="C98" s="65" t="str">
        <f>VLOOKUP(B98,STARTOVKA,2,0)</f>
        <v>CZE19960213</v>
      </c>
      <c r="D98" s="66" t="str">
        <f>VLOOKUP(B98,STARTOVKA,3,0)</f>
        <v xml:space="preserve">JUREČKA Jiří </v>
      </c>
      <c r="E98" s="67" t="str">
        <f>VLOOKUP(B98,STARTOVKA,4,0)</f>
        <v>KC KOOPERATIVA SG JABLONEC N.N</v>
      </c>
      <c r="F98" s="68">
        <f>VLOOKUP(B98,STARTOVKA,5,0)</f>
        <v>5366</v>
      </c>
      <c r="G98" s="69" t="str">
        <f>VLOOKUP(B98,STARTOVKA,6,0)</f>
        <v>JUNIOR</v>
      </c>
      <c r="H98" s="69" t="str">
        <f>VLOOKUP(B98,STARTOVKA,7,0)</f>
        <v>KOO</v>
      </c>
      <c r="I98" s="267">
        <f>SUM(R98,V98,Z98,AD98)-SUM(S98,W98,AA98,AE98)+AF98</f>
        <v>7.8287037037037044E-2</v>
      </c>
      <c r="J98" s="33">
        <f>I98-$I$12</f>
        <v>4.745370370370372E-4</v>
      </c>
      <c r="K98" s="33"/>
      <c r="P98" s="38">
        <v>87</v>
      </c>
      <c r="Q98" s="45">
        <v>44</v>
      </c>
      <c r="R98" s="43">
        <v>7.8287037037037044E-2</v>
      </c>
      <c r="S98" s="37">
        <v>0</v>
      </c>
      <c r="T98" s="39"/>
      <c r="U98" s="46"/>
      <c r="V98" s="47"/>
      <c r="W98" s="40"/>
      <c r="X98" s="38"/>
      <c r="Y98" s="45"/>
      <c r="Z98" s="43"/>
      <c r="AA98" s="37"/>
      <c r="AB98" s="39"/>
      <c r="AC98" s="46"/>
      <c r="AD98" s="47"/>
      <c r="AE98" s="40"/>
      <c r="AF98" s="37"/>
      <c r="AG98" s="44"/>
    </row>
    <row r="99" spans="1:33" s="71" customFormat="1" ht="13.7" customHeight="1" x14ac:dyDescent="0.2">
      <c r="A99" s="55">
        <v>88</v>
      </c>
      <c r="B99" s="115">
        <v>75</v>
      </c>
      <c r="C99" s="65" t="str">
        <f>VLOOKUP(B99,STARTOVKA,2,0)</f>
        <v>SVK19981117</v>
      </c>
      <c r="D99" s="66" t="str">
        <f>VLOOKUP(B99,STARTOVKA,3,0)</f>
        <v>ZEMAN Alex</v>
      </c>
      <c r="E99" s="67" t="str">
        <f>VLOOKUP(B99,STARTOVKA,4,0)</f>
        <v>SLÁVIA ŠG TRENČÍN</v>
      </c>
      <c r="F99" s="68">
        <f>VLOOKUP(B99,STARTOVKA,5,0)</f>
        <v>6021</v>
      </c>
      <c r="G99" s="69" t="str">
        <f>VLOOKUP(B99,STARTOVKA,6,0)</f>
        <v>CADET</v>
      </c>
      <c r="H99" s="69" t="str">
        <f>VLOOKUP(B99,STARTOVKA,7,0)</f>
        <v>SLA</v>
      </c>
      <c r="I99" s="267">
        <f>SUM(R99,V99,Z99,AD99)-SUM(S99,W99,AA99,AE99)+AF99</f>
        <v>7.8287037037037044E-2</v>
      </c>
      <c r="J99" s="33">
        <f>I99-$I$12</f>
        <v>4.745370370370372E-4</v>
      </c>
      <c r="K99" s="33"/>
      <c r="P99" s="38">
        <v>88</v>
      </c>
      <c r="Q99" s="45">
        <v>75</v>
      </c>
      <c r="R99" s="43">
        <v>7.8287037037037044E-2</v>
      </c>
      <c r="S99" s="37">
        <v>0</v>
      </c>
      <c r="T99" s="39"/>
      <c r="U99" s="46"/>
      <c r="V99" s="47"/>
      <c r="W99" s="40"/>
      <c r="X99" s="38"/>
      <c r="Y99" s="45"/>
      <c r="Z99" s="43"/>
      <c r="AA99" s="37"/>
      <c r="AB99" s="39"/>
      <c r="AC99" s="46"/>
      <c r="AD99" s="47"/>
      <c r="AE99" s="40"/>
      <c r="AF99" s="37"/>
      <c r="AG99" s="44"/>
    </row>
    <row r="100" spans="1:33" s="71" customFormat="1" ht="13.7" customHeight="1" x14ac:dyDescent="0.2">
      <c r="A100" s="55">
        <v>89</v>
      </c>
      <c r="B100" s="115">
        <v>10</v>
      </c>
      <c r="C100" s="65" t="str">
        <f>VLOOKUP(B100,STARTOVKA,2,0)</f>
        <v>GER19970316</v>
      </c>
      <c r="D100" s="66" t="str">
        <f>VLOOKUP(B100,STARTOVKA,3,0)</f>
        <v>WELTZ Niclas</v>
      </c>
      <c r="E100" s="67" t="str">
        <f>VLOOKUP(B100,STARTOVKA,4,0)</f>
        <v>RSC TURBINE ERFURT</v>
      </c>
      <c r="F100" s="68" t="str">
        <f>VLOOKUP(B100,STARTOVKA,5,0)</f>
        <v>THÜ173103</v>
      </c>
      <c r="G100" s="69" t="str">
        <f>VLOOKUP(B100,STARTOVKA,6,0)</f>
        <v>JUNIOR*</v>
      </c>
      <c r="H100" s="69" t="str">
        <f>VLOOKUP(B100,STARTOVKA,7,0)</f>
        <v>TUR</v>
      </c>
      <c r="I100" s="267">
        <f>SUM(R100,V100,Z100,AD100)-SUM(S100,W100,AA100,AE100)+AF100</f>
        <v>7.8287037037037044E-2</v>
      </c>
      <c r="J100" s="33">
        <f>I100-$I$12</f>
        <v>4.745370370370372E-4</v>
      </c>
      <c r="K100" s="33"/>
      <c r="P100" s="38">
        <v>89</v>
      </c>
      <c r="Q100" s="45">
        <v>10</v>
      </c>
      <c r="R100" s="43">
        <v>7.8287037037037044E-2</v>
      </c>
      <c r="S100" s="37">
        <v>0</v>
      </c>
      <c r="T100" s="39"/>
      <c r="U100" s="46"/>
      <c r="V100" s="47"/>
      <c r="W100" s="40"/>
      <c r="X100" s="38"/>
      <c r="Y100" s="45"/>
      <c r="Z100" s="43"/>
      <c r="AA100" s="37"/>
      <c r="AB100" s="39"/>
      <c r="AC100" s="46"/>
      <c r="AD100" s="47"/>
      <c r="AE100" s="40"/>
      <c r="AF100" s="37"/>
      <c r="AG100" s="44"/>
    </row>
    <row r="101" spans="1:33" s="71" customFormat="1" ht="13.7" customHeight="1" x14ac:dyDescent="0.2">
      <c r="A101" s="55">
        <v>90</v>
      </c>
      <c r="B101" s="115">
        <v>172</v>
      </c>
      <c r="C101" s="65" t="str">
        <f>VLOOKUP(B101,STARTOVKA,2,0)</f>
        <v>SVK19971030</v>
      </c>
      <c r="D101" s="66" t="str">
        <f>VLOOKUP(B101,STARTOVKA,3,0)</f>
        <v>ZIMANY Kristian</v>
      </c>
      <c r="E101" s="67" t="str">
        <f>VLOOKUP(B101,STARTOVKA,4,0)</f>
        <v xml:space="preserve">SLOVAK CYCLING FEDERATION </v>
      </c>
      <c r="F101" s="68">
        <f>VLOOKUP(B101,STARTOVKA,5,0)</f>
        <v>5765</v>
      </c>
      <c r="G101" s="69" t="str">
        <f>VLOOKUP(B101,STARTOVKA,6,0)</f>
        <v>JUNIOR*</v>
      </c>
      <c r="H101" s="69" t="str">
        <f>VLOOKUP(B101,STARTOVKA,7,0)</f>
        <v>SVK</v>
      </c>
      <c r="I101" s="267">
        <f>SUM(R101,V101,Z101,AD101)-SUM(S101,W101,AA101,AE101)+AF101</f>
        <v>7.8287037037037044E-2</v>
      </c>
      <c r="J101" s="33">
        <f>I101-$I$12</f>
        <v>4.745370370370372E-4</v>
      </c>
      <c r="K101" s="33"/>
      <c r="P101" s="38">
        <v>90</v>
      </c>
      <c r="Q101" s="45">
        <v>172</v>
      </c>
      <c r="R101" s="43">
        <v>7.8287037037037044E-2</v>
      </c>
      <c r="S101" s="37">
        <v>0</v>
      </c>
      <c r="T101" s="39"/>
      <c r="U101" s="46"/>
      <c r="V101" s="47"/>
      <c r="W101" s="40"/>
      <c r="X101" s="38"/>
      <c r="Y101" s="45"/>
      <c r="Z101" s="43"/>
      <c r="AA101" s="37"/>
      <c r="AB101" s="39"/>
      <c r="AC101" s="46"/>
      <c r="AD101" s="47"/>
      <c r="AE101" s="40"/>
      <c r="AF101" s="37"/>
      <c r="AG101" s="44"/>
    </row>
    <row r="102" spans="1:33" s="71" customFormat="1" ht="13.7" customHeight="1" x14ac:dyDescent="0.2">
      <c r="A102" s="55">
        <v>91</v>
      </c>
      <c r="B102" s="115">
        <v>35</v>
      </c>
      <c r="C102" s="65" t="str">
        <f>VLOOKUP(B102,STARTOVKA,2,0)</f>
        <v>CZE19970320</v>
      </c>
      <c r="D102" s="66" t="str">
        <f>VLOOKUP(B102,STARTOVKA,3,0)</f>
        <v xml:space="preserve">KUTIŠ Martin </v>
      </c>
      <c r="E102" s="67" t="str">
        <f>VLOOKUP(B102,STARTOVKA,4,0)</f>
        <v>ALLTRAINING.CZ</v>
      </c>
      <c r="F102" s="68">
        <f>VLOOKUP(B102,STARTOVKA,5,0)</f>
        <v>19969</v>
      </c>
      <c r="G102" s="69" t="str">
        <f>VLOOKUP(B102,STARTOVKA,6,0)</f>
        <v>JUNIOR*</v>
      </c>
      <c r="H102" s="69" t="str">
        <f>VLOOKUP(B102,STARTOVKA,7,0)</f>
        <v>REM</v>
      </c>
      <c r="I102" s="267">
        <f>SUM(R102,V102,Z102,AD102)-SUM(S102,W102,AA102,AE102)+AF102</f>
        <v>7.8287037037037044E-2</v>
      </c>
      <c r="J102" s="33">
        <f>I102-$I$12</f>
        <v>4.745370370370372E-4</v>
      </c>
      <c r="K102" s="33"/>
      <c r="P102" s="38">
        <v>91</v>
      </c>
      <c r="Q102" s="45">
        <v>35</v>
      </c>
      <c r="R102" s="43">
        <v>7.8287037037037044E-2</v>
      </c>
      <c r="S102" s="37">
        <v>0</v>
      </c>
      <c r="T102" s="39"/>
      <c r="U102" s="46"/>
      <c r="V102" s="47"/>
      <c r="W102" s="40"/>
      <c r="X102" s="38"/>
      <c r="Y102" s="45"/>
      <c r="Z102" s="43"/>
      <c r="AA102" s="37"/>
      <c r="AB102" s="39"/>
      <c r="AC102" s="46"/>
      <c r="AD102" s="47"/>
      <c r="AE102" s="40"/>
      <c r="AF102" s="37"/>
      <c r="AG102" s="44"/>
    </row>
    <row r="103" spans="1:33" s="71" customFormat="1" ht="13.7" customHeight="1" x14ac:dyDescent="0.2">
      <c r="A103" s="55">
        <v>92</v>
      </c>
      <c r="B103" s="115">
        <v>183</v>
      </c>
      <c r="C103" s="65" t="str">
        <f>VLOOKUP(B103,STARTOVKA,2,0)</f>
        <v>AUT19961121</v>
      </c>
      <c r="D103" s="66" t="str">
        <f>VLOOKUP(B103,STARTOVKA,3,0)</f>
        <v>KROGER Klemens</v>
      </c>
      <c r="E103" s="67" t="str">
        <f>VLOOKUP(B103,STARTOVKA,4,0)</f>
        <v xml:space="preserve">LRV STEIERMARK </v>
      </c>
      <c r="F103" s="68">
        <f>VLOOKUP(B103,STARTOVKA,5,0)</f>
        <v>100828</v>
      </c>
      <c r="G103" s="69" t="str">
        <f>VLOOKUP(B103,STARTOVKA,6,0)</f>
        <v>JUNIOR</v>
      </c>
      <c r="H103" s="69" t="str">
        <f>VLOOKUP(B103,STARTOVKA,7,0)</f>
        <v>LRV</v>
      </c>
      <c r="I103" s="267">
        <f>SUM(R103,V103,Z103,AD103)-SUM(S103,W103,AA103,AE103)+AF103</f>
        <v>7.8287037037037044E-2</v>
      </c>
      <c r="J103" s="33">
        <f>I103-$I$12</f>
        <v>4.745370370370372E-4</v>
      </c>
      <c r="K103" s="33"/>
      <c r="P103" s="38">
        <v>92</v>
      </c>
      <c r="Q103" s="45">
        <v>183</v>
      </c>
      <c r="R103" s="43">
        <v>7.8287037037037044E-2</v>
      </c>
      <c r="S103" s="37">
        <v>0</v>
      </c>
      <c r="T103" s="39"/>
      <c r="U103" s="46"/>
      <c r="V103" s="47"/>
      <c r="W103" s="40"/>
      <c r="X103" s="38"/>
      <c r="Y103" s="45"/>
      <c r="Z103" s="43"/>
      <c r="AA103" s="37"/>
      <c r="AB103" s="39"/>
      <c r="AC103" s="46"/>
      <c r="AD103" s="47"/>
      <c r="AE103" s="40"/>
      <c r="AF103" s="37"/>
      <c r="AG103" s="44"/>
    </row>
    <row r="104" spans="1:33" s="71" customFormat="1" ht="13.7" customHeight="1" x14ac:dyDescent="0.2">
      <c r="A104" s="55">
        <v>93</v>
      </c>
      <c r="B104" s="115">
        <v>65</v>
      </c>
      <c r="C104" s="65" t="str">
        <f>VLOOKUP(B104,STARTOVKA,2,0)</f>
        <v>POL19970608</v>
      </c>
      <c r="D104" s="66" t="str">
        <f>VLOOKUP(B104,STARTOVKA,3,0)</f>
        <v>BISKUP Bartosz</v>
      </c>
      <c r="E104" s="67" t="str">
        <f>VLOOKUP(B104,STARTOVKA,4,0)</f>
        <v xml:space="preserve">DSR AUTHOR GÓRNIK WAŁBRZYCH </v>
      </c>
      <c r="F104" s="68" t="str">
        <f>VLOOKUP(B104,STARTOVKA,5,0)</f>
        <v>DLS272</v>
      </c>
      <c r="G104" s="69" t="str">
        <f>VLOOKUP(B104,STARTOVKA,6,0)</f>
        <v>JUNIOR*</v>
      </c>
      <c r="H104" s="69" t="str">
        <f>VLOOKUP(B104,STARTOVKA,7,0)</f>
        <v>GOR</v>
      </c>
      <c r="I104" s="267">
        <f>SUM(R104,V104,Z104,AD104)-SUM(S104,W104,AA104,AE104)+AF104</f>
        <v>7.8287037037037044E-2</v>
      </c>
      <c r="J104" s="33">
        <f>I104-$I$12</f>
        <v>4.745370370370372E-4</v>
      </c>
      <c r="K104" s="33"/>
      <c r="P104" s="38">
        <v>93</v>
      </c>
      <c r="Q104" s="45">
        <v>65</v>
      </c>
      <c r="R104" s="43">
        <v>7.8287037037037044E-2</v>
      </c>
      <c r="S104" s="37">
        <v>0</v>
      </c>
      <c r="T104" s="39"/>
      <c r="U104" s="46"/>
      <c r="V104" s="47"/>
      <c r="W104" s="40"/>
      <c r="X104" s="38"/>
      <c r="Y104" s="45"/>
      <c r="Z104" s="43"/>
      <c r="AA104" s="37"/>
      <c r="AB104" s="39"/>
      <c r="AC104" s="46"/>
      <c r="AD104" s="47"/>
      <c r="AE104" s="40"/>
      <c r="AF104" s="37"/>
      <c r="AG104" s="44"/>
    </row>
    <row r="105" spans="1:33" s="71" customFormat="1" ht="13.7" customHeight="1" x14ac:dyDescent="0.2">
      <c r="A105" s="55">
        <v>94</v>
      </c>
      <c r="B105" s="115">
        <v>41</v>
      </c>
      <c r="C105" s="65" t="str">
        <f>VLOOKUP(B105,STARTOVKA,2,0)</f>
        <v>CZE19960310</v>
      </c>
      <c r="D105" s="66" t="str">
        <f>VLOOKUP(B105,STARTOVKA,3,0)</f>
        <v xml:space="preserve">ŠULC Jakub </v>
      </c>
      <c r="E105" s="67" t="str">
        <f>VLOOKUP(B105,STARTOVKA,4,0)</f>
        <v xml:space="preserve">KOLA-BBM.CZ </v>
      </c>
      <c r="F105" s="68">
        <f>VLOOKUP(B105,STARTOVKA,5,0)</f>
        <v>3358</v>
      </c>
      <c r="G105" s="69" t="str">
        <f>VLOOKUP(B105,STARTOVKA,6,0)</f>
        <v>JUNIOR</v>
      </c>
      <c r="H105" s="69" t="str">
        <f>VLOOKUP(B105,STARTOVKA,7,0)</f>
        <v>KOO</v>
      </c>
      <c r="I105" s="267">
        <f>SUM(R105,V105,Z105,AD105)-SUM(S105,W105,AA105,AE105)+AF105</f>
        <v>7.8287037037037044E-2</v>
      </c>
      <c r="J105" s="33">
        <f>I105-$I$12</f>
        <v>4.745370370370372E-4</v>
      </c>
      <c r="K105" s="33"/>
      <c r="P105" s="38">
        <v>94</v>
      </c>
      <c r="Q105" s="45">
        <v>41</v>
      </c>
      <c r="R105" s="43">
        <v>7.8287037037037044E-2</v>
      </c>
      <c r="S105" s="37">
        <v>0</v>
      </c>
      <c r="T105" s="39"/>
      <c r="U105" s="46"/>
      <c r="V105" s="47"/>
      <c r="W105" s="40"/>
      <c r="X105" s="38"/>
      <c r="Y105" s="45"/>
      <c r="Z105" s="43"/>
      <c r="AA105" s="37"/>
      <c r="AB105" s="39"/>
      <c r="AC105" s="46"/>
      <c r="AD105" s="47"/>
      <c r="AE105" s="40"/>
      <c r="AF105" s="37"/>
      <c r="AG105" s="44"/>
    </row>
    <row r="106" spans="1:33" s="71" customFormat="1" ht="13.7" customHeight="1" x14ac:dyDescent="0.2">
      <c r="A106" s="55">
        <v>95</v>
      </c>
      <c r="B106" s="115">
        <v>73</v>
      </c>
      <c r="C106" s="65" t="str">
        <f>VLOOKUP(B106,STARTOVKA,2,0)</f>
        <v>SVK19970207</v>
      </c>
      <c r="D106" s="66" t="str">
        <f>VLOOKUP(B106,STARTOVKA,3,0)</f>
        <v>GAVENDA Miroslav</v>
      </c>
      <c r="E106" s="67" t="str">
        <f>VLOOKUP(B106,STARTOVKA,4,0)</f>
        <v>SLÁVIA ŠG TRENČÍN</v>
      </c>
      <c r="F106" s="68">
        <f>VLOOKUP(B106,STARTOVKA,5,0)</f>
        <v>6366</v>
      </c>
      <c r="G106" s="69" t="str">
        <f>VLOOKUP(B106,STARTOVKA,6,0)</f>
        <v>JUNIOR*</v>
      </c>
      <c r="H106" s="69" t="str">
        <f>VLOOKUP(B106,STARTOVKA,7,0)</f>
        <v>SLA</v>
      </c>
      <c r="I106" s="267">
        <f>SUM(R106,V106,Z106,AD106)-SUM(S106,W106,AA106,AE106)+AF106</f>
        <v>7.8287037037037044E-2</v>
      </c>
      <c r="J106" s="33">
        <f>I106-$I$12</f>
        <v>4.745370370370372E-4</v>
      </c>
      <c r="K106" s="33"/>
      <c r="P106" s="38">
        <v>95</v>
      </c>
      <c r="Q106" s="45">
        <v>73</v>
      </c>
      <c r="R106" s="43">
        <v>7.8287037037037044E-2</v>
      </c>
      <c r="S106" s="37">
        <v>0</v>
      </c>
      <c r="T106" s="39"/>
      <c r="U106" s="46"/>
      <c r="V106" s="47"/>
      <c r="W106" s="40"/>
      <c r="X106" s="38"/>
      <c r="Y106" s="45"/>
      <c r="Z106" s="43"/>
      <c r="AA106" s="37"/>
      <c r="AB106" s="39"/>
      <c r="AC106" s="46"/>
      <c r="AD106" s="47"/>
      <c r="AE106" s="40"/>
      <c r="AF106" s="37"/>
      <c r="AG106" s="44"/>
    </row>
    <row r="107" spans="1:33" s="71" customFormat="1" ht="13.7" customHeight="1" x14ac:dyDescent="0.2">
      <c r="A107" s="55">
        <v>96</v>
      </c>
      <c r="B107" s="115">
        <v>184</v>
      </c>
      <c r="C107" s="65" t="str">
        <f>VLOOKUP(B107,STARTOVKA,2,0)</f>
        <v>AUT19961024</v>
      </c>
      <c r="D107" s="66" t="str">
        <f>VLOOKUP(B107,STARTOVKA,3,0)</f>
        <v>STATTMANN Lukas</v>
      </c>
      <c r="E107" s="67" t="str">
        <f>VLOOKUP(B107,STARTOVKA,4,0)</f>
        <v xml:space="preserve">LRV STEIERMARK </v>
      </c>
      <c r="F107" s="68">
        <f>VLOOKUP(B107,STARTOVKA,5,0)</f>
        <v>100830</v>
      </c>
      <c r="G107" s="69" t="str">
        <f>VLOOKUP(B107,STARTOVKA,6,0)</f>
        <v>JUNIOR</v>
      </c>
      <c r="H107" s="69" t="str">
        <f>VLOOKUP(B107,STARTOVKA,7,0)</f>
        <v>LRV</v>
      </c>
      <c r="I107" s="267">
        <f>SUM(R107,V107,Z107,AD107)-SUM(S107,W107,AA107,AE107)+AF107</f>
        <v>7.8287037037037044E-2</v>
      </c>
      <c r="J107" s="33">
        <f>I107-$I$12</f>
        <v>4.745370370370372E-4</v>
      </c>
      <c r="K107" s="33"/>
      <c r="P107" s="38">
        <v>96</v>
      </c>
      <c r="Q107" s="45">
        <v>184</v>
      </c>
      <c r="R107" s="43">
        <v>7.8287037037037044E-2</v>
      </c>
      <c r="S107" s="37">
        <v>0</v>
      </c>
      <c r="T107" s="39"/>
      <c r="U107" s="46"/>
      <c r="V107" s="47"/>
      <c r="W107" s="40"/>
      <c r="X107" s="38"/>
      <c r="Y107" s="45"/>
      <c r="Z107" s="43"/>
      <c r="AA107" s="37"/>
      <c r="AB107" s="39"/>
      <c r="AC107" s="46"/>
      <c r="AD107" s="47"/>
      <c r="AE107" s="40"/>
      <c r="AF107" s="37"/>
      <c r="AG107" s="44"/>
    </row>
    <row r="108" spans="1:33" s="71" customFormat="1" ht="13.7" customHeight="1" x14ac:dyDescent="0.2">
      <c r="A108" s="55">
        <v>97</v>
      </c>
      <c r="B108" s="115">
        <v>95</v>
      </c>
      <c r="C108" s="65" t="str">
        <f>VLOOKUP(B108,STARTOVKA,2,0)</f>
        <v>CZE19970813</v>
      </c>
      <c r="D108" s="66" t="str">
        <f>VLOOKUP(B108,STARTOVKA,3,0)</f>
        <v xml:space="preserve">LAFUNTÁL Robert </v>
      </c>
      <c r="E108" s="67" t="str">
        <f>VLOOKUP(B108,STARTOVKA,4,0)</f>
        <v xml:space="preserve">TJ FAVORIT BRNO </v>
      </c>
      <c r="F108" s="68">
        <f>VLOOKUP(B108,STARTOVKA,5,0)</f>
        <v>13204</v>
      </c>
      <c r="G108" s="69" t="str">
        <f>VLOOKUP(B108,STARTOVKA,6,0)</f>
        <v>JUNIOR*</v>
      </c>
      <c r="H108" s="69" t="str">
        <f>VLOOKUP(B108,STARTOVKA,7,0)</f>
        <v>FAV</v>
      </c>
      <c r="I108" s="267">
        <f>SUM(R108,V108,Z108,AD108)-SUM(S108,W108,AA108,AE108)+AF108</f>
        <v>7.8287037037037044E-2</v>
      </c>
      <c r="J108" s="33">
        <f>I108-$I$12</f>
        <v>4.745370370370372E-4</v>
      </c>
      <c r="K108" s="33"/>
      <c r="P108" s="38">
        <v>97</v>
      </c>
      <c r="Q108" s="45">
        <v>95</v>
      </c>
      <c r="R108" s="43">
        <v>7.8287037037037044E-2</v>
      </c>
      <c r="S108" s="37">
        <v>0</v>
      </c>
      <c r="T108" s="39"/>
      <c r="U108" s="46"/>
      <c r="V108" s="47"/>
      <c r="W108" s="40"/>
      <c r="X108" s="38"/>
      <c r="Y108" s="45"/>
      <c r="Z108" s="43"/>
      <c r="AA108" s="37"/>
      <c r="AB108" s="39"/>
      <c r="AC108" s="46"/>
      <c r="AD108" s="47"/>
      <c r="AE108" s="40"/>
      <c r="AF108" s="37"/>
      <c r="AG108" s="44"/>
    </row>
    <row r="109" spans="1:33" s="71" customFormat="1" ht="13.7" customHeight="1" x14ac:dyDescent="0.2">
      <c r="A109" s="55">
        <v>98</v>
      </c>
      <c r="B109" s="115">
        <v>13</v>
      </c>
      <c r="C109" s="65" t="str">
        <f>VLOOKUP(B109,STARTOVKA,2,0)</f>
        <v>GER19970125</v>
      </c>
      <c r="D109" s="66" t="str">
        <f>VLOOKUP(B109,STARTOVKA,3,0)</f>
        <v>FRANZ Toni</v>
      </c>
      <c r="E109" s="67" t="str">
        <f>VLOOKUP(B109,STARTOVKA,4,0)</f>
        <v>JUNIOREN SCHWALBE TEAM SACHSEN</v>
      </c>
      <c r="F109" s="68" t="str">
        <f>VLOOKUP(B109,STARTOVKA,5,0)</f>
        <v xml:space="preserve">SAC 134961 </v>
      </c>
      <c r="G109" s="69" t="str">
        <f>VLOOKUP(B109,STARTOVKA,6,0)</f>
        <v>JUNIOR*</v>
      </c>
      <c r="H109" s="69" t="str">
        <f>VLOOKUP(B109,STARTOVKA,7,0)</f>
        <v>SCW</v>
      </c>
      <c r="I109" s="267">
        <f>SUM(R109,V109,Z109,AD109)-SUM(S109,W109,AA109,AE109)+AF109</f>
        <v>7.8287037037037044E-2</v>
      </c>
      <c r="J109" s="33">
        <f>I109-$I$12</f>
        <v>4.745370370370372E-4</v>
      </c>
      <c r="K109" s="33"/>
      <c r="P109" s="38">
        <v>98</v>
      </c>
      <c r="Q109" s="45">
        <v>13</v>
      </c>
      <c r="R109" s="43">
        <v>7.8287037037037044E-2</v>
      </c>
      <c r="S109" s="37">
        <v>0</v>
      </c>
      <c r="T109" s="39"/>
      <c r="U109" s="46"/>
      <c r="V109" s="47"/>
      <c r="W109" s="40"/>
      <c r="X109" s="38"/>
      <c r="Y109" s="45"/>
      <c r="Z109" s="43"/>
      <c r="AA109" s="37"/>
      <c r="AB109" s="39"/>
      <c r="AC109" s="46"/>
      <c r="AD109" s="47"/>
      <c r="AE109" s="40"/>
      <c r="AF109" s="37"/>
      <c r="AG109" s="44"/>
    </row>
    <row r="110" spans="1:33" s="71" customFormat="1" ht="13.7" customHeight="1" x14ac:dyDescent="0.2">
      <c r="A110" s="55">
        <v>99</v>
      </c>
      <c r="B110" s="115">
        <v>50</v>
      </c>
      <c r="C110" s="65" t="str">
        <f>VLOOKUP(B110,STARTOVKA,2,0)</f>
        <v>CZE19960203</v>
      </c>
      <c r="D110" s="66" t="str">
        <f>VLOOKUP(B110,STARTOVKA,3,0)</f>
        <v xml:space="preserve">VRÁNA Dominik </v>
      </c>
      <c r="E110" s="67" t="str">
        <f>VLOOKUP(B110,STARTOVKA,4,0)</f>
        <v>KC KOOPERATIVA SG JABLONEC N.N</v>
      </c>
      <c r="F110" s="68">
        <f>VLOOKUP(B110,STARTOVKA,5,0)</f>
        <v>8884</v>
      </c>
      <c r="G110" s="69" t="str">
        <f>VLOOKUP(B110,STARTOVKA,6,0)</f>
        <v>JUNIOR</v>
      </c>
      <c r="H110" s="69" t="str">
        <f>VLOOKUP(B110,STARTOVKA,7,0)</f>
        <v>KOO</v>
      </c>
      <c r="I110" s="267">
        <f>SUM(R110,V110,Z110,AD110)-SUM(S110,W110,AA110,AE110)+AF110</f>
        <v>7.8287037037037044E-2</v>
      </c>
      <c r="J110" s="33">
        <f>I110-$I$12</f>
        <v>4.745370370370372E-4</v>
      </c>
      <c r="K110" s="33"/>
      <c r="P110" s="38">
        <v>99</v>
      </c>
      <c r="Q110" s="45">
        <v>50</v>
      </c>
      <c r="R110" s="43">
        <v>7.8287037037037044E-2</v>
      </c>
      <c r="S110" s="37">
        <v>0</v>
      </c>
      <c r="T110" s="39"/>
      <c r="U110" s="46"/>
      <c r="V110" s="47"/>
      <c r="W110" s="40"/>
      <c r="X110" s="38"/>
      <c r="Y110" s="45"/>
      <c r="Z110" s="43"/>
      <c r="AA110" s="37"/>
      <c r="AB110" s="39"/>
      <c r="AC110" s="46"/>
      <c r="AD110" s="47"/>
      <c r="AE110" s="40"/>
      <c r="AF110" s="37"/>
      <c r="AG110" s="44"/>
    </row>
    <row r="111" spans="1:33" s="71" customFormat="1" ht="13.7" customHeight="1" x14ac:dyDescent="0.2">
      <c r="A111" s="55">
        <v>100</v>
      </c>
      <c r="B111" s="115">
        <v>59</v>
      </c>
      <c r="C111" s="65" t="str">
        <f>VLOOKUP(B111,STARTOVKA,2,0)</f>
        <v>CZE19960727</v>
      </c>
      <c r="D111" s="66" t="str">
        <f>VLOOKUP(B111,STARTOVKA,3,0)</f>
        <v xml:space="preserve">PREJDA Václav </v>
      </c>
      <c r="E111" s="67" t="str">
        <f>VLOOKUP(B111,STARTOVKA,4,0)</f>
        <v xml:space="preserve">SK JIŘÍ TEAM OSTRAVA </v>
      </c>
      <c r="F111" s="68">
        <f>VLOOKUP(B111,STARTOVKA,5,0)</f>
        <v>16035</v>
      </c>
      <c r="G111" s="69" t="str">
        <f>VLOOKUP(B111,STARTOVKA,6,0)</f>
        <v>JUNIOR</v>
      </c>
      <c r="H111" s="69" t="str">
        <f>VLOOKUP(B111,STARTOVKA,7,0)</f>
        <v>GLI</v>
      </c>
      <c r="I111" s="267">
        <f>SUM(R111,V111,Z111,AD111)-SUM(S111,W111,AA111,AE111)+AF111</f>
        <v>7.8287037037037044E-2</v>
      </c>
      <c r="J111" s="33">
        <f>I111-$I$12</f>
        <v>4.745370370370372E-4</v>
      </c>
      <c r="K111" s="33"/>
      <c r="P111" s="38">
        <v>107</v>
      </c>
      <c r="Q111" s="45">
        <v>59</v>
      </c>
      <c r="R111" s="43">
        <v>7.8287037037037044E-2</v>
      </c>
      <c r="S111" s="37">
        <v>0</v>
      </c>
      <c r="T111" s="39"/>
      <c r="U111" s="46"/>
      <c r="V111" s="47"/>
      <c r="W111" s="40"/>
      <c r="X111" s="38"/>
      <c r="Y111" s="45"/>
      <c r="Z111" s="43"/>
      <c r="AA111" s="37"/>
      <c r="AB111" s="39"/>
      <c r="AC111" s="46"/>
      <c r="AD111" s="47"/>
      <c r="AE111" s="40"/>
      <c r="AF111" s="37"/>
      <c r="AG111" s="44"/>
    </row>
    <row r="112" spans="1:33" s="71" customFormat="1" ht="13.7" customHeight="1" x14ac:dyDescent="0.2">
      <c r="A112" s="55">
        <v>101</v>
      </c>
      <c r="B112" s="115">
        <v>131</v>
      </c>
      <c r="C112" s="65" t="str">
        <f>VLOOKUP(B112,STARTOVKA,2,0)</f>
        <v>AUT19961107</v>
      </c>
      <c r="D112" s="66" t="str">
        <f>VLOOKUP(B112,STARTOVKA,3,0)</f>
        <v>FÜHRER Alexander</v>
      </c>
      <c r="E112" s="67" t="str">
        <f>VLOOKUP(B112,STARTOVKA,4,0)</f>
        <v>RLM WIEN</v>
      </c>
      <c r="F112" s="68">
        <f>VLOOKUP(B112,STARTOVKA,5,0)</f>
        <v>100020</v>
      </c>
      <c r="G112" s="69" t="str">
        <f>VLOOKUP(B112,STARTOVKA,6,0)</f>
        <v>JUNIOR</v>
      </c>
      <c r="H112" s="69" t="str">
        <f>VLOOKUP(B112,STARTOVKA,7,0)</f>
        <v>RCA</v>
      </c>
      <c r="I112" s="267">
        <f>SUM(R112,V112,Z112,AD112)-SUM(S112,W112,AA112,AE112)+AF112</f>
        <v>7.8287037037037044E-2</v>
      </c>
      <c r="J112" s="33">
        <f>I112-$I$12</f>
        <v>4.745370370370372E-4</v>
      </c>
      <c r="K112" s="33"/>
      <c r="P112" s="38">
        <v>108</v>
      </c>
      <c r="Q112" s="45">
        <v>131</v>
      </c>
      <c r="R112" s="43">
        <v>7.8287037037037044E-2</v>
      </c>
      <c r="S112" s="37">
        <v>0</v>
      </c>
      <c r="T112" s="39"/>
      <c r="U112" s="46"/>
      <c r="V112" s="47"/>
      <c r="W112" s="40"/>
      <c r="X112" s="38"/>
      <c r="Y112" s="45"/>
      <c r="Z112" s="43"/>
      <c r="AA112" s="37"/>
      <c r="AB112" s="39"/>
      <c r="AC112" s="46"/>
      <c r="AD112" s="47"/>
      <c r="AE112" s="40"/>
      <c r="AF112" s="37"/>
      <c r="AG112" s="44"/>
    </row>
    <row r="113" spans="1:33" s="71" customFormat="1" ht="13.7" customHeight="1" x14ac:dyDescent="0.2">
      <c r="A113" s="55">
        <v>102</v>
      </c>
      <c r="B113" s="115">
        <v>23</v>
      </c>
      <c r="C113" s="65" t="str">
        <f>VLOOKUP(B113,STARTOVKA,2,0)</f>
        <v>GER19981211</v>
      </c>
      <c r="D113" s="66" t="str">
        <f>VLOOKUP(B113,STARTOVKA,3,0)</f>
        <v>POUL Rudolph</v>
      </c>
      <c r="E113" s="67" t="str">
        <f>VLOOKUP(B113,STARTOVKA,4,0)</f>
        <v>RG BERLIN</v>
      </c>
      <c r="F113" s="68" t="str">
        <f>VLOOKUP(B113,STARTOVKA,5,0)</f>
        <v>BER 032411</v>
      </c>
      <c r="G113" s="69" t="str">
        <f>VLOOKUP(B113,STARTOVKA,6,0)</f>
        <v>CADET</v>
      </c>
      <c r="H113" s="69" t="str">
        <f>VLOOKUP(B113,STARTOVKA,7,0)</f>
        <v>RGB</v>
      </c>
      <c r="I113" s="267">
        <f>SUM(R113,V113,Z113,AD113)-SUM(S113,W113,AA113,AE113)+AF113</f>
        <v>7.8287037037037044E-2</v>
      </c>
      <c r="J113" s="33">
        <f>I113-$I$12</f>
        <v>4.745370370370372E-4</v>
      </c>
      <c r="K113" s="33"/>
      <c r="P113" s="38">
        <v>112</v>
      </c>
      <c r="Q113" s="45">
        <v>23</v>
      </c>
      <c r="R113" s="43">
        <v>7.8287037037037044E-2</v>
      </c>
      <c r="S113" s="37">
        <v>0</v>
      </c>
      <c r="T113" s="39"/>
      <c r="U113" s="46"/>
      <c r="V113" s="47"/>
      <c r="W113" s="40"/>
      <c r="X113" s="38"/>
      <c r="Y113" s="45"/>
      <c r="Z113" s="43"/>
      <c r="AA113" s="37"/>
      <c r="AB113" s="39"/>
      <c r="AC113" s="46"/>
      <c r="AD113" s="47"/>
      <c r="AE113" s="40"/>
      <c r="AF113" s="37"/>
      <c r="AG113" s="44"/>
    </row>
    <row r="114" spans="1:33" s="71" customFormat="1" ht="13.7" customHeight="1" x14ac:dyDescent="0.2">
      <c r="A114" s="55">
        <v>103</v>
      </c>
      <c r="B114" s="115">
        <v>11</v>
      </c>
      <c r="C114" s="65" t="str">
        <f>VLOOKUP(B114,STARTOVKA,2,0)</f>
        <v>GER19961026</v>
      </c>
      <c r="D114" s="66" t="str">
        <f>VLOOKUP(B114,STARTOVKA,3,0)</f>
        <v>FRANZ Paul</v>
      </c>
      <c r="E114" s="67" t="str">
        <f>VLOOKUP(B114,STARTOVKA,4,0)</f>
        <v>JUNIOREN SCHWALBE TEAM SACHSEN</v>
      </c>
      <c r="F114" s="68" t="str">
        <f>VLOOKUP(B114,STARTOVKA,5,0)</f>
        <v>SAC 134886</v>
      </c>
      <c r="G114" s="69" t="str">
        <f>VLOOKUP(B114,STARTOVKA,6,0)</f>
        <v>JUNIOR</v>
      </c>
      <c r="H114" s="69" t="str">
        <f>VLOOKUP(B114,STARTOVKA,7,0)</f>
        <v>SCW</v>
      </c>
      <c r="I114" s="267">
        <f>SUM(R114,V114,Z114,AD114)-SUM(S114,W114,AA114,AE114)+AF114</f>
        <v>7.8287037037037044E-2</v>
      </c>
      <c r="J114" s="33">
        <f>I114-$I$12</f>
        <v>4.745370370370372E-4</v>
      </c>
      <c r="K114" s="33"/>
      <c r="P114" s="38">
        <v>113</v>
      </c>
      <c r="Q114" s="45">
        <v>11</v>
      </c>
      <c r="R114" s="43">
        <v>7.8287037037037044E-2</v>
      </c>
      <c r="S114" s="37">
        <v>0</v>
      </c>
      <c r="T114" s="39"/>
      <c r="U114" s="46"/>
      <c r="V114" s="47"/>
      <c r="W114" s="40"/>
      <c r="X114" s="38"/>
      <c r="Y114" s="45"/>
      <c r="Z114" s="43"/>
      <c r="AA114" s="37"/>
      <c r="AB114" s="39"/>
      <c r="AC114" s="46"/>
      <c r="AD114" s="47"/>
      <c r="AE114" s="40"/>
      <c r="AF114" s="37"/>
      <c r="AG114" s="44"/>
    </row>
    <row r="115" spans="1:33" s="71" customFormat="1" ht="13.7" customHeight="1" x14ac:dyDescent="0.2">
      <c r="A115" s="55">
        <v>104</v>
      </c>
      <c r="B115" s="115">
        <v>15</v>
      </c>
      <c r="C115" s="65" t="str">
        <f>VLOOKUP(B115,STARTOVKA,2,0)</f>
        <v>GER19980114</v>
      </c>
      <c r="D115" s="66" t="str">
        <f>VLOOKUP(B115,STARTOVKA,3,0)</f>
        <v>BONNES Julius</v>
      </c>
      <c r="E115" s="67" t="str">
        <f>VLOOKUP(B115,STARTOVKA,4,0)</f>
        <v>JUNIOREN SCHWALBE TEAM SACHSEN</v>
      </c>
      <c r="F115" s="68" t="str">
        <f>VLOOKUP(B115,STARTOVKA,5,0)</f>
        <v>SAC 142150</v>
      </c>
      <c r="G115" s="69" t="str">
        <f>VLOOKUP(B115,STARTOVKA,6,0)</f>
        <v>CADET</v>
      </c>
      <c r="H115" s="69" t="str">
        <f>VLOOKUP(B115,STARTOVKA,7,0)</f>
        <v>SCW</v>
      </c>
      <c r="I115" s="267">
        <f>SUM(R115,V115,Z115,AD115)-SUM(S115,W115,AA115,AE115)+AF115</f>
        <v>7.8321759259259258E-2</v>
      </c>
      <c r="J115" s="33">
        <f>I115-$I$12</f>
        <v>5.0925925925925097E-4</v>
      </c>
      <c r="K115" s="33"/>
      <c r="P115" s="38">
        <v>100</v>
      </c>
      <c r="Q115" s="45">
        <v>15</v>
      </c>
      <c r="R115" s="43">
        <v>7.8321759259259258E-2</v>
      </c>
      <c r="S115" s="37">
        <v>0</v>
      </c>
      <c r="T115" s="39"/>
      <c r="U115" s="46"/>
      <c r="V115" s="47"/>
      <c r="W115" s="40"/>
      <c r="X115" s="38"/>
      <c r="Y115" s="45"/>
      <c r="Z115" s="43"/>
      <c r="AA115" s="37"/>
      <c r="AB115" s="39"/>
      <c r="AC115" s="46"/>
      <c r="AD115" s="47"/>
      <c r="AE115" s="40"/>
      <c r="AF115" s="37"/>
      <c r="AG115" s="44"/>
    </row>
    <row r="116" spans="1:33" s="71" customFormat="1" ht="13.7" customHeight="1" x14ac:dyDescent="0.2">
      <c r="A116" s="55">
        <v>105</v>
      </c>
      <c r="B116" s="115">
        <v>16</v>
      </c>
      <c r="C116" s="65" t="str">
        <f>VLOOKUP(B116,STARTOVKA,2,0)</f>
        <v>GER19981217</v>
      </c>
      <c r="D116" s="66" t="str">
        <f>VLOOKUP(B116,STARTOVKA,3,0)</f>
        <v>ZÖTTLER Jacob</v>
      </c>
      <c r="E116" s="67" t="str">
        <f>VLOOKUP(B116,STARTOVKA,4,0)</f>
        <v>JUNIOREN SCHWALBE TEAM SACHSEN</v>
      </c>
      <c r="F116" s="68" t="str">
        <f>VLOOKUP(B116,STARTOVKA,5,0)</f>
        <v>SAC 135443</v>
      </c>
      <c r="G116" s="69" t="str">
        <f>VLOOKUP(B116,STARTOVKA,6,0)</f>
        <v>CADET</v>
      </c>
      <c r="H116" s="69" t="str">
        <f>VLOOKUP(B116,STARTOVKA,7,0)</f>
        <v>SCW</v>
      </c>
      <c r="I116" s="267">
        <f>SUM(R116,V116,Z116,AD116)-SUM(S116,W116,AA116,AE116)+AF116</f>
        <v>7.8321759259259258E-2</v>
      </c>
      <c r="J116" s="33">
        <f>I116-$I$12</f>
        <v>5.0925925925925097E-4</v>
      </c>
      <c r="K116" s="33"/>
      <c r="P116" s="38">
        <v>101</v>
      </c>
      <c r="Q116" s="45">
        <v>16</v>
      </c>
      <c r="R116" s="43">
        <v>7.8321759259259258E-2</v>
      </c>
      <c r="S116" s="37">
        <v>0</v>
      </c>
      <c r="T116" s="39"/>
      <c r="U116" s="46"/>
      <c r="V116" s="47"/>
      <c r="W116" s="40"/>
      <c r="X116" s="38"/>
      <c r="Y116" s="45"/>
      <c r="Z116" s="43"/>
      <c r="AA116" s="37"/>
      <c r="AB116" s="39"/>
      <c r="AC116" s="46"/>
      <c r="AD116" s="47"/>
      <c r="AE116" s="40"/>
      <c r="AF116" s="37"/>
      <c r="AG116" s="44"/>
    </row>
    <row r="117" spans="1:33" s="71" customFormat="1" ht="13.7" customHeight="1" x14ac:dyDescent="0.2">
      <c r="A117" s="55">
        <v>106</v>
      </c>
      <c r="B117" s="115">
        <v>43</v>
      </c>
      <c r="C117" s="65" t="str">
        <f>VLOOKUP(B117,STARTOVKA,2,0)</f>
        <v>CZE19990209</v>
      </c>
      <c r="D117" s="66" t="str">
        <f>VLOOKUP(B117,STARTOVKA,3,0)</f>
        <v xml:space="preserve">HONZÁK David </v>
      </c>
      <c r="E117" s="67" t="str">
        <f>VLOOKUP(B117,STARTOVKA,4,0)</f>
        <v>KC KOOPERATIVA SG JABLONEC N.N</v>
      </c>
      <c r="F117" s="68">
        <f>VLOOKUP(B117,STARTOVKA,5,0)</f>
        <v>14334</v>
      </c>
      <c r="G117" s="69" t="str">
        <f>VLOOKUP(B117,STARTOVKA,6,0)</f>
        <v>CADET*</v>
      </c>
      <c r="H117" s="69" t="str">
        <f>VLOOKUP(B117,STARTOVKA,7,0)</f>
        <v>KOO</v>
      </c>
      <c r="I117" s="267">
        <f>SUM(R117,V117,Z117,AD117)-SUM(S117,W117,AA117,AE117)+AF117</f>
        <v>7.8321759259259258E-2</v>
      </c>
      <c r="J117" s="33">
        <f>I117-$I$12</f>
        <v>5.0925925925925097E-4</v>
      </c>
      <c r="K117" s="33"/>
      <c r="P117" s="38">
        <v>102</v>
      </c>
      <c r="Q117" s="45">
        <v>43</v>
      </c>
      <c r="R117" s="43">
        <v>7.8321759259259258E-2</v>
      </c>
      <c r="S117" s="37">
        <v>0</v>
      </c>
      <c r="T117" s="39"/>
      <c r="U117" s="46"/>
      <c r="V117" s="47"/>
      <c r="W117" s="40"/>
      <c r="X117" s="38"/>
      <c r="Y117" s="45"/>
      <c r="Z117" s="43"/>
      <c r="AA117" s="37"/>
      <c r="AB117" s="39"/>
      <c r="AC117" s="46"/>
      <c r="AD117" s="47"/>
      <c r="AE117" s="40"/>
      <c r="AF117" s="37"/>
      <c r="AG117" s="44"/>
    </row>
    <row r="118" spans="1:33" s="71" customFormat="1" ht="13.7" customHeight="1" x14ac:dyDescent="0.2">
      <c r="A118" s="55">
        <v>107</v>
      </c>
      <c r="B118" s="115">
        <v>71</v>
      </c>
      <c r="C118" s="65" t="str">
        <f>VLOOKUP(B118,STARTOVKA,2,0)</f>
        <v>SVK19970730</v>
      </c>
      <c r="D118" s="66" t="str">
        <f>VLOOKUP(B118,STARTOVKA,3,0)</f>
        <v>MEŇUŠ Tomáš</v>
      </c>
      <c r="E118" s="67" t="str">
        <f>VLOOKUP(B118,STARTOVKA,4,0)</f>
        <v>CYCLING ACADEMY BRATISLAVA</v>
      </c>
      <c r="F118" s="68">
        <f>VLOOKUP(B118,STARTOVKA,5,0)</f>
        <v>6668</v>
      </c>
      <c r="G118" s="69" t="str">
        <f>VLOOKUP(B118,STARTOVKA,6,0)</f>
        <v>JUNIOR*</v>
      </c>
      <c r="H118" s="69" t="str">
        <f>VLOOKUP(B118,STARTOVKA,7,0)</f>
        <v>SLA</v>
      </c>
      <c r="I118" s="267">
        <f>SUM(R118,V118,Z118,AD118)-SUM(S118,W118,AA118,AE118)+AF118</f>
        <v>7.8321759259259258E-2</v>
      </c>
      <c r="J118" s="33">
        <f>I118-$I$12</f>
        <v>5.0925925925925097E-4</v>
      </c>
      <c r="K118" s="33"/>
      <c r="P118" s="38">
        <v>103</v>
      </c>
      <c r="Q118" s="45">
        <v>71</v>
      </c>
      <c r="R118" s="43">
        <v>7.8321759259259258E-2</v>
      </c>
      <c r="S118" s="37">
        <v>0</v>
      </c>
      <c r="T118" s="39"/>
      <c r="U118" s="46"/>
      <c r="V118" s="47"/>
      <c r="W118" s="40"/>
      <c r="X118" s="38"/>
      <c r="Y118" s="45"/>
      <c r="Z118" s="43"/>
      <c r="AA118" s="37"/>
      <c r="AB118" s="39"/>
      <c r="AC118" s="46"/>
      <c r="AD118" s="47"/>
      <c r="AE118" s="40"/>
      <c r="AF118" s="37"/>
      <c r="AG118" s="44"/>
    </row>
    <row r="119" spans="1:33" s="71" customFormat="1" ht="13.7" customHeight="1" x14ac:dyDescent="0.2">
      <c r="A119" s="55">
        <v>108</v>
      </c>
      <c r="B119" s="115">
        <v>153</v>
      </c>
      <c r="C119" s="65" t="str">
        <f>VLOOKUP(B119,STARTOVKA,2,0)</f>
        <v>CZE19960707</v>
      </c>
      <c r="D119" s="66" t="str">
        <f>VLOOKUP(B119,STARTOVKA,3,0)</f>
        <v>SAXA Lukáš</v>
      </c>
      <c r="E119" s="67" t="str">
        <f>VLOOKUP(B119,STARTOVKA,4,0)</f>
        <v>STEVENS ZNOJMO</v>
      </c>
      <c r="F119" s="68">
        <f>VLOOKUP(B119,STARTOVKA,5,0)</f>
        <v>20125</v>
      </c>
      <c r="G119" s="69" t="str">
        <f>VLOOKUP(B119,STARTOVKA,6,0)</f>
        <v>JUNIOR</v>
      </c>
      <c r="H119" s="69" t="str">
        <f>VLOOKUP(B119,STARTOVKA,7,0)</f>
        <v>SKC</v>
      </c>
      <c r="I119" s="267">
        <f>SUM(R119,V119,Z119,AD119)-SUM(S119,W119,AA119,AE119)+AF119</f>
        <v>7.8321759259259258E-2</v>
      </c>
      <c r="J119" s="33">
        <f>I119-$I$12</f>
        <v>5.0925925925925097E-4</v>
      </c>
      <c r="K119" s="33"/>
      <c r="P119" s="38">
        <v>104</v>
      </c>
      <c r="Q119" s="45">
        <v>153</v>
      </c>
      <c r="R119" s="43">
        <v>7.8321759259259258E-2</v>
      </c>
      <c r="S119" s="37">
        <v>0</v>
      </c>
      <c r="T119" s="39"/>
      <c r="U119" s="46"/>
      <c r="V119" s="47"/>
      <c r="W119" s="40"/>
      <c r="X119" s="38"/>
      <c r="Y119" s="45"/>
      <c r="Z119" s="43"/>
      <c r="AA119" s="37"/>
      <c r="AB119" s="39"/>
      <c r="AC119" s="46"/>
      <c r="AD119" s="47"/>
      <c r="AE119" s="40"/>
      <c r="AF119" s="37"/>
      <c r="AG119" s="44"/>
    </row>
    <row r="120" spans="1:33" s="71" customFormat="1" ht="13.7" customHeight="1" x14ac:dyDescent="0.2">
      <c r="A120" s="55">
        <v>109</v>
      </c>
      <c r="B120" s="115">
        <v>9</v>
      </c>
      <c r="C120" s="65" t="str">
        <f>VLOOKUP(B120,STARTOVKA,2,0)</f>
        <v>GER19980730</v>
      </c>
      <c r="D120" s="66" t="str">
        <f>VLOOKUP(B120,STARTOVKA,3,0)</f>
        <v>PLUNTKE Moritz</v>
      </c>
      <c r="E120" s="67" t="str">
        <f>VLOOKUP(B120,STARTOVKA,4,0)</f>
        <v>RSC TURBINE ERFURT</v>
      </c>
      <c r="F120" s="68" t="str">
        <f>VLOOKUP(B120,STARTOVKA,5,0)</f>
        <v>THÜ173593</v>
      </c>
      <c r="G120" s="69" t="str">
        <f>VLOOKUP(B120,STARTOVKA,6,0)</f>
        <v>CADET</v>
      </c>
      <c r="H120" s="69" t="str">
        <f>VLOOKUP(B120,STARTOVKA,7,0)</f>
        <v>TUR</v>
      </c>
      <c r="I120" s="267">
        <f>SUM(R120,V120,Z120,AD120)-SUM(S120,W120,AA120,AE120)+AF120</f>
        <v>7.8680555555555545E-2</v>
      </c>
      <c r="J120" s="33">
        <f>I120-$I$12</f>
        <v>8.6805555555553859E-4</v>
      </c>
      <c r="K120" s="33"/>
      <c r="P120" s="38">
        <v>105</v>
      </c>
      <c r="Q120" s="45">
        <v>9</v>
      </c>
      <c r="R120" s="43">
        <v>7.8680555555555545E-2</v>
      </c>
      <c r="S120" s="37">
        <v>0</v>
      </c>
      <c r="T120" s="39"/>
      <c r="U120" s="46"/>
      <c r="V120" s="47"/>
      <c r="W120" s="40"/>
      <c r="X120" s="38"/>
      <c r="Y120" s="45"/>
      <c r="Z120" s="43"/>
      <c r="AA120" s="37"/>
      <c r="AB120" s="39"/>
      <c r="AC120" s="46"/>
      <c r="AD120" s="47"/>
      <c r="AE120" s="40"/>
      <c r="AF120" s="37"/>
      <c r="AG120" s="44"/>
    </row>
    <row r="121" spans="1:33" s="71" customFormat="1" ht="13.7" customHeight="1" x14ac:dyDescent="0.2">
      <c r="A121" s="55">
        <v>110</v>
      </c>
      <c r="B121" s="115">
        <v>122</v>
      </c>
      <c r="C121" s="65" t="str">
        <f>VLOOKUP(B121,STARTOVKA,2,0)</f>
        <v>CZE19971201</v>
      </c>
      <c r="D121" s="66" t="str">
        <f>VLOOKUP(B121,STARTOVKA,3,0)</f>
        <v xml:space="preserve">CHYTIL Daniel </v>
      </c>
      <c r="E121" s="67" t="str">
        <f>VLOOKUP(B121,STARTOVKA,4,0)</f>
        <v xml:space="preserve">SKC TUFO PROSTĚJOV </v>
      </c>
      <c r="F121" s="68">
        <f>VLOOKUP(B121,STARTOVKA,5,0)</f>
        <v>13150</v>
      </c>
      <c r="G121" s="69" t="str">
        <f>VLOOKUP(B121,STARTOVKA,6,0)</f>
        <v>JUNIOR*</v>
      </c>
      <c r="H121" s="69" t="str">
        <f>VLOOKUP(B121,STARTOVKA,7,0)</f>
        <v>SKC</v>
      </c>
      <c r="I121" s="267">
        <f>SUM(R121,V121,Z121,AD121)-SUM(S121,W121,AA121,AE121)+AF121</f>
        <v>7.8831018518518522E-2</v>
      </c>
      <c r="J121" s="33">
        <f>I121-$I$12</f>
        <v>1.0185185185185158E-3</v>
      </c>
      <c r="K121" s="33"/>
      <c r="P121" s="38">
        <v>106</v>
      </c>
      <c r="Q121" s="45">
        <v>122</v>
      </c>
      <c r="R121" s="43">
        <v>7.8831018518518522E-2</v>
      </c>
      <c r="S121" s="37">
        <v>0</v>
      </c>
      <c r="T121" s="39"/>
      <c r="U121" s="46"/>
      <c r="V121" s="47"/>
      <c r="W121" s="40"/>
      <c r="X121" s="38"/>
      <c r="Y121" s="45"/>
      <c r="Z121" s="43"/>
      <c r="AA121" s="37"/>
      <c r="AB121" s="39"/>
      <c r="AC121" s="46"/>
      <c r="AD121" s="47"/>
      <c r="AE121" s="40"/>
      <c r="AF121" s="37"/>
      <c r="AG121" s="44"/>
    </row>
    <row r="122" spans="1:33" s="71" customFormat="1" ht="13.7" customHeight="1" x14ac:dyDescent="0.2">
      <c r="A122" s="55">
        <v>111</v>
      </c>
      <c r="B122" s="115">
        <v>47</v>
      </c>
      <c r="C122" s="65" t="str">
        <f>VLOOKUP(B122,STARTOVKA,2,0)</f>
        <v>CZE19960509</v>
      </c>
      <c r="D122" s="66" t="str">
        <f>VLOOKUP(B122,STARTOVKA,3,0)</f>
        <v xml:space="preserve">PRENĚK Ondřej </v>
      </c>
      <c r="E122" s="67" t="str">
        <f>VLOOKUP(B122,STARTOVKA,4,0)</f>
        <v>KC KOOPERATIVA SG JABLONEC N.N</v>
      </c>
      <c r="F122" s="68">
        <f>VLOOKUP(B122,STARTOVKA,5,0)</f>
        <v>19279</v>
      </c>
      <c r="G122" s="69" t="str">
        <f>VLOOKUP(B122,STARTOVKA,6,0)</f>
        <v>JUNIOR</v>
      </c>
      <c r="H122" s="69" t="str">
        <f>VLOOKUP(B122,STARTOVKA,7,0)</f>
        <v>KOO</v>
      </c>
      <c r="I122" s="267">
        <f>SUM(R122,V122,Z122,AD122)-SUM(S122,W122,AA122,AE122)+AF122</f>
        <v>7.9548611111111112E-2</v>
      </c>
      <c r="J122" s="33">
        <f>I122-$I$12</f>
        <v>1.7361111111111049E-3</v>
      </c>
      <c r="K122" s="33"/>
      <c r="P122" s="38">
        <v>109</v>
      </c>
      <c r="Q122" s="45">
        <v>47</v>
      </c>
      <c r="R122" s="43">
        <v>7.9548611111111112E-2</v>
      </c>
      <c r="S122" s="37">
        <v>0</v>
      </c>
      <c r="T122" s="39"/>
      <c r="U122" s="46"/>
      <c r="V122" s="47"/>
      <c r="W122" s="40"/>
      <c r="X122" s="38"/>
      <c r="Y122" s="45"/>
      <c r="Z122" s="43"/>
      <c r="AA122" s="37"/>
      <c r="AB122" s="39"/>
      <c r="AC122" s="46"/>
      <c r="AD122" s="47"/>
      <c r="AE122" s="40"/>
      <c r="AF122" s="37"/>
      <c r="AG122" s="44"/>
    </row>
    <row r="123" spans="1:33" s="71" customFormat="1" ht="13.7" customHeight="1" x14ac:dyDescent="0.2">
      <c r="A123" s="55">
        <v>112</v>
      </c>
      <c r="B123" s="115">
        <v>186</v>
      </c>
      <c r="C123" s="65" t="str">
        <f>VLOOKUP(B123,STARTOVKA,2,0)</f>
        <v>AUT19970406</v>
      </c>
      <c r="D123" s="66" t="str">
        <f>VLOOKUP(B123,STARTOVKA,3,0)</f>
        <v>WINTER Stefan</v>
      </c>
      <c r="E123" s="67" t="str">
        <f>VLOOKUP(B123,STARTOVKA,4,0)</f>
        <v xml:space="preserve">LRV STEIERMARK </v>
      </c>
      <c r="F123" s="68">
        <f>VLOOKUP(B123,STARTOVKA,5,0)</f>
        <v>100838</v>
      </c>
      <c r="G123" s="69" t="str">
        <f>VLOOKUP(B123,STARTOVKA,6,0)</f>
        <v>JUNIOR*</v>
      </c>
      <c r="H123" s="69" t="str">
        <f>VLOOKUP(B123,STARTOVKA,7,0)</f>
        <v>LRV</v>
      </c>
      <c r="I123" s="267">
        <f>SUM(R123,V123,Z123,AD123)-SUM(S123,W123,AA123,AE123)+AF123</f>
        <v>8.3749999999999991E-2</v>
      </c>
      <c r="J123" s="33">
        <f>I123-$I$12</f>
        <v>5.9374999999999845E-3</v>
      </c>
      <c r="K123" s="33"/>
      <c r="P123" s="38">
        <v>110</v>
      </c>
      <c r="Q123" s="45">
        <v>186</v>
      </c>
      <c r="R123" s="43">
        <v>8.3749999999999991E-2</v>
      </c>
      <c r="S123" s="37">
        <v>0</v>
      </c>
      <c r="T123" s="39"/>
      <c r="U123" s="46"/>
      <c r="V123" s="47"/>
      <c r="W123" s="40"/>
      <c r="X123" s="38"/>
      <c r="Y123" s="45"/>
      <c r="Z123" s="43"/>
      <c r="AA123" s="37"/>
      <c r="AB123" s="39"/>
      <c r="AC123" s="46"/>
      <c r="AD123" s="47"/>
      <c r="AE123" s="40"/>
      <c r="AF123" s="37"/>
      <c r="AG123" s="44"/>
    </row>
    <row r="124" spans="1:33" s="71" customFormat="1" ht="13.7" customHeight="1" x14ac:dyDescent="0.2">
      <c r="A124" s="55">
        <v>113</v>
      </c>
      <c r="B124" s="115">
        <v>135</v>
      </c>
      <c r="C124" s="65" t="str">
        <f>VLOOKUP(B124,STARTOVKA,2,0)</f>
        <v>AUT19970502</v>
      </c>
      <c r="D124" s="66" t="str">
        <f>VLOOKUP(B124,STARTOVKA,3,0)</f>
        <v>RECKENDORFER Lukas</v>
      </c>
      <c r="E124" s="67" t="str">
        <f>VLOOKUP(B124,STARTOVKA,4,0)</f>
        <v>RC ARBÖ WELS GOURMETFEIN</v>
      </c>
      <c r="F124" s="68">
        <f>VLOOKUP(B124,STARTOVKA,5,0)</f>
        <v>100756</v>
      </c>
      <c r="G124" s="69" t="str">
        <f>VLOOKUP(B124,STARTOVKA,6,0)</f>
        <v>JUNIOR*</v>
      </c>
      <c r="H124" s="69" t="str">
        <f>VLOOKUP(B124,STARTOVKA,7,0)</f>
        <v>RCA</v>
      </c>
      <c r="I124" s="267">
        <f>SUM(R124,V124,Z124,AD124)-SUM(S124,W124,AA124,AE124)+AF124</f>
        <v>8.3749999999999991E-2</v>
      </c>
      <c r="J124" s="33">
        <f>I124-$I$12</f>
        <v>5.9374999999999845E-3</v>
      </c>
      <c r="K124" s="33"/>
      <c r="P124" s="38">
        <v>111</v>
      </c>
      <c r="Q124" s="45">
        <v>135</v>
      </c>
      <c r="R124" s="43">
        <v>8.3749999999999991E-2</v>
      </c>
      <c r="S124" s="37">
        <v>0</v>
      </c>
      <c r="T124" s="39"/>
      <c r="U124" s="46"/>
      <c r="V124" s="47"/>
      <c r="W124" s="40"/>
      <c r="X124" s="38"/>
      <c r="Y124" s="45"/>
      <c r="Z124" s="43"/>
      <c r="AA124" s="37"/>
      <c r="AB124" s="39"/>
      <c r="AC124" s="46"/>
      <c r="AD124" s="47"/>
      <c r="AE124" s="40"/>
      <c r="AF124" s="37"/>
      <c r="AG124" s="44"/>
    </row>
    <row r="125" spans="1:33" s="71" customFormat="1" ht="13.7" customHeight="1" x14ac:dyDescent="0.2">
      <c r="A125" s="55">
        <v>114</v>
      </c>
      <c r="B125" s="115">
        <v>54</v>
      </c>
      <c r="C125" s="65" t="str">
        <f>VLOOKUP(B125,STARTOVKA,2,0)</f>
        <v>POL19960621</v>
      </c>
      <c r="D125" s="66" t="str">
        <f>VLOOKUP(B125,STARTOVKA,3,0)</f>
        <v>TROSZOK Robert</v>
      </c>
      <c r="E125" s="67" t="str">
        <f>VLOOKUP(B125,STARTOVKA,4,0)</f>
        <v>GRUPA KOLARSKA GLIWICE BA</v>
      </c>
      <c r="F125" s="68" t="str">
        <f>VLOOKUP(B125,STARTOVKA,5,0)</f>
        <v>SLA231</v>
      </c>
      <c r="G125" s="69" t="str">
        <f>VLOOKUP(B125,STARTOVKA,6,0)</f>
        <v>JUNIOR</v>
      </c>
      <c r="H125" s="69" t="str">
        <f>VLOOKUP(B125,STARTOVKA,7,0)</f>
        <v>GLI</v>
      </c>
      <c r="I125" s="267">
        <f>SUM(R125,V125,Z125,AD125)-SUM(S125,W125,AA125,AE125)+AF125</f>
        <v>8.6064814814814816E-2</v>
      </c>
      <c r="J125" s="33">
        <f>I125-$I$12</f>
        <v>8.2523148148148096E-3</v>
      </c>
      <c r="K125" s="33"/>
      <c r="P125" s="38">
        <v>114</v>
      </c>
      <c r="Q125" s="45">
        <v>54</v>
      </c>
      <c r="R125" s="43">
        <v>8.6064814814814816E-2</v>
      </c>
      <c r="S125" s="37">
        <v>0</v>
      </c>
      <c r="T125" s="39"/>
      <c r="U125" s="46"/>
      <c r="V125" s="47"/>
      <c r="W125" s="40"/>
      <c r="X125" s="38"/>
      <c r="Y125" s="45"/>
      <c r="Z125" s="43"/>
      <c r="AA125" s="37"/>
      <c r="AB125" s="39"/>
      <c r="AC125" s="46"/>
      <c r="AD125" s="47"/>
      <c r="AE125" s="40"/>
      <c r="AF125" s="37"/>
      <c r="AG125" s="44"/>
    </row>
    <row r="126" spans="1:33" s="71" customFormat="1" ht="13.7" customHeight="1" x14ac:dyDescent="0.2">
      <c r="A126" s="55">
        <v>115</v>
      </c>
      <c r="B126" s="115">
        <v>72</v>
      </c>
      <c r="C126" s="65" t="str">
        <f>VLOOKUP(B126,STARTOVKA,2,0)</f>
        <v>SVK19960505</v>
      </c>
      <c r="D126" s="66" t="str">
        <f>VLOOKUP(B126,STARTOVKA,3,0)</f>
        <v>GANC Marek</v>
      </c>
      <c r="E126" s="67" t="str">
        <f>VLOOKUP(B126,STARTOVKA,4,0)</f>
        <v>SLÁVIA ŠG TRENČÍN</v>
      </c>
      <c r="F126" s="68">
        <f>VLOOKUP(B126,STARTOVKA,5,0)</f>
        <v>5847</v>
      </c>
      <c r="G126" s="69" t="str">
        <f>VLOOKUP(B126,STARTOVKA,6,0)</f>
        <v>JUNIOR</v>
      </c>
      <c r="H126" s="69" t="str">
        <f>VLOOKUP(B126,STARTOVKA,7,0)</f>
        <v>SLA</v>
      </c>
      <c r="I126" s="267">
        <f>SUM(R126,V126,Z126,AD126)-SUM(S126,W126,AA126,AE126)+AF126</f>
        <v>8.7870370370370376E-2</v>
      </c>
      <c r="J126" s="33">
        <f>I126-$I$12</f>
        <v>1.005787037037037E-2</v>
      </c>
      <c r="K126" s="33"/>
      <c r="P126" s="38">
        <v>115</v>
      </c>
      <c r="Q126" s="45">
        <v>72</v>
      </c>
      <c r="R126" s="43">
        <v>8.7870370370370376E-2</v>
      </c>
      <c r="S126" s="37">
        <v>0</v>
      </c>
      <c r="T126" s="39"/>
      <c r="U126" s="46"/>
      <c r="V126" s="47"/>
      <c r="W126" s="40"/>
      <c r="X126" s="38"/>
      <c r="Y126" s="45"/>
      <c r="Z126" s="43"/>
      <c r="AA126" s="37"/>
      <c r="AB126" s="39"/>
      <c r="AC126" s="46"/>
      <c r="AD126" s="47"/>
      <c r="AE126" s="40"/>
      <c r="AF126" s="37"/>
      <c r="AG126" s="44"/>
    </row>
    <row r="127" spans="1:33" s="71" customFormat="1" ht="13.7" customHeight="1" x14ac:dyDescent="0.2">
      <c r="A127" s="55">
        <v>116</v>
      </c>
      <c r="B127" s="115">
        <v>46</v>
      </c>
      <c r="C127" s="65" t="str">
        <f>VLOOKUP(B127,STARTOVKA,2,0)</f>
        <v>CZE19980811</v>
      </c>
      <c r="D127" s="66" t="str">
        <f>VLOOKUP(B127,STARTOVKA,3,0)</f>
        <v xml:space="preserve">NOVOTNÝ Jakub </v>
      </c>
      <c r="E127" s="67" t="str">
        <f>VLOOKUP(B127,STARTOVKA,4,0)</f>
        <v>KC KOOPERATIVA SG JABLONEC N.N</v>
      </c>
      <c r="F127" s="68">
        <f>VLOOKUP(B127,STARTOVKA,5,0)</f>
        <v>19278</v>
      </c>
      <c r="G127" s="69" t="str">
        <f>VLOOKUP(B127,STARTOVKA,6,0)</f>
        <v>CADET</v>
      </c>
      <c r="H127" s="69" t="str">
        <f>VLOOKUP(B127,STARTOVKA,7,0)</f>
        <v>KOO</v>
      </c>
      <c r="I127" s="267">
        <f>SUM(R127,V127,Z127,AD127)-SUM(S127,W127,AA127,AE127)+AF127</f>
        <v>8.7870370370370376E-2</v>
      </c>
      <c r="J127" s="33">
        <f>I127-$I$12</f>
        <v>1.005787037037037E-2</v>
      </c>
      <c r="K127" s="33"/>
      <c r="P127" s="38">
        <v>116</v>
      </c>
      <c r="Q127" s="45">
        <v>46</v>
      </c>
      <c r="R127" s="43">
        <v>8.7870370370370376E-2</v>
      </c>
      <c r="S127" s="37">
        <v>0</v>
      </c>
      <c r="T127" s="39"/>
      <c r="U127" s="46"/>
      <c r="V127" s="47"/>
      <c r="W127" s="40"/>
      <c r="X127" s="38"/>
      <c r="Y127" s="45"/>
      <c r="Z127" s="43"/>
      <c r="AA127" s="37"/>
      <c r="AB127" s="39"/>
      <c r="AC127" s="46"/>
      <c r="AD127" s="47"/>
      <c r="AE127" s="40"/>
      <c r="AF127" s="37"/>
      <c r="AG127" s="44"/>
    </row>
    <row r="128" spans="1:33" s="71" customFormat="1" ht="13.7" customHeight="1" x14ac:dyDescent="0.2">
      <c r="A128" s="55">
        <v>117</v>
      </c>
      <c r="B128" s="115">
        <v>103</v>
      </c>
      <c r="C128" s="65" t="str">
        <f>VLOOKUP(B128,STARTOVKA,2,0)</f>
        <v>CZE19970319</v>
      </c>
      <c r="D128" s="66" t="str">
        <f>VLOOKUP(B128,STARTOVKA,3,0)</f>
        <v xml:space="preserve">NEUMAN Daniel </v>
      </c>
      <c r="E128" s="67" t="str">
        <f>VLOOKUP(B128,STARTOVKA,4,0)</f>
        <v xml:space="preserve">TJ STADION LOUNY </v>
      </c>
      <c r="F128" s="68">
        <f>VLOOKUP(B128,STARTOVKA,5,0)</f>
        <v>9610</v>
      </c>
      <c r="G128" s="69" t="str">
        <f>VLOOKUP(B128,STARTOVKA,6,0)</f>
        <v>JUNIOR*</v>
      </c>
      <c r="H128" s="69" t="str">
        <f>VLOOKUP(B128,STARTOVKA,7,0)</f>
        <v>LOU</v>
      </c>
      <c r="I128" s="267">
        <f>SUM(R128,V128,Z128,AD128)-SUM(S128,W128,AA128,AE128)+AF128</f>
        <v>8.7870370370370376E-2</v>
      </c>
      <c r="J128" s="33">
        <f>I128-$I$12</f>
        <v>1.005787037037037E-2</v>
      </c>
      <c r="K128" s="33"/>
      <c r="P128" s="38">
        <v>117</v>
      </c>
      <c r="Q128" s="45">
        <v>103</v>
      </c>
      <c r="R128" s="43">
        <v>8.7870370370370376E-2</v>
      </c>
      <c r="S128" s="37">
        <v>0</v>
      </c>
      <c r="T128" s="39"/>
      <c r="U128" s="46"/>
      <c r="V128" s="47"/>
      <c r="W128" s="40"/>
      <c r="X128" s="38"/>
      <c r="Y128" s="45"/>
      <c r="Z128" s="43"/>
      <c r="AA128" s="37"/>
      <c r="AB128" s="39"/>
      <c r="AC128" s="46"/>
      <c r="AD128" s="47"/>
      <c r="AE128" s="40"/>
      <c r="AF128" s="37"/>
      <c r="AG128" s="44"/>
    </row>
    <row r="129" spans="1:33" s="71" customFormat="1" ht="13.7" customHeight="1" x14ac:dyDescent="0.2">
      <c r="A129" s="55">
        <v>118</v>
      </c>
      <c r="B129" s="115">
        <v>74</v>
      </c>
      <c r="C129" s="65" t="str">
        <f>VLOOKUP(B129,STARTOVKA,2,0)</f>
        <v>SVK19980324</v>
      </c>
      <c r="D129" s="66" t="str">
        <f>VLOOKUP(B129,STARTOVKA,3,0)</f>
        <v>KOVÁČ Milan</v>
      </c>
      <c r="E129" s="67" t="str">
        <f>VLOOKUP(B129,STARTOVKA,4,0)</f>
        <v>SLÁVIA ŠG TRENČÍN</v>
      </c>
      <c r="F129" s="68">
        <f>VLOOKUP(B129,STARTOVKA,5,0)</f>
        <v>5908</v>
      </c>
      <c r="G129" s="69" t="str">
        <f>VLOOKUP(B129,STARTOVKA,6,0)</f>
        <v>CADET</v>
      </c>
      <c r="H129" s="69" t="str">
        <f>VLOOKUP(B129,STARTOVKA,7,0)</f>
        <v>SLA</v>
      </c>
      <c r="I129" s="267">
        <f>SUM(R129,V129,Z129,AD129)-SUM(S129,W129,AA129,AE129)+AF129</f>
        <v>8.7870370370370376E-2</v>
      </c>
      <c r="J129" s="33">
        <f>I129-$I$12</f>
        <v>1.005787037037037E-2</v>
      </c>
      <c r="K129" s="33"/>
      <c r="P129" s="38">
        <v>118</v>
      </c>
      <c r="Q129" s="45">
        <v>74</v>
      </c>
      <c r="R129" s="43">
        <v>8.7870370370370376E-2</v>
      </c>
      <c r="S129" s="37">
        <v>0</v>
      </c>
      <c r="T129" s="39"/>
      <c r="U129" s="46"/>
      <c r="V129" s="47"/>
      <c r="W129" s="40"/>
      <c r="X129" s="38"/>
      <c r="Y129" s="45"/>
      <c r="Z129" s="43"/>
      <c r="AA129" s="37"/>
      <c r="AB129" s="39"/>
      <c r="AC129" s="46"/>
      <c r="AD129" s="47"/>
      <c r="AE129" s="40"/>
      <c r="AF129" s="37"/>
      <c r="AG129" s="44"/>
    </row>
    <row r="130" spans="1:33" s="71" customFormat="1" ht="13.7" customHeight="1" x14ac:dyDescent="0.2">
      <c r="A130" s="55">
        <v>119</v>
      </c>
      <c r="B130" s="115">
        <v>1</v>
      </c>
      <c r="C130" s="65" t="str">
        <f>VLOOKUP(B130,STARTOVKA,2,0)</f>
        <v>GER19970725</v>
      </c>
      <c r="D130" s="66" t="str">
        <f>VLOOKUP(B130,STARTOVKA,3,0)</f>
        <v>MAGDEBURG Tobias</v>
      </c>
      <c r="E130" s="67" t="str">
        <f>VLOOKUP(B130,STARTOVKA,4,0)</f>
        <v>RSV SONNEBERG</v>
      </c>
      <c r="F130" s="68" t="str">
        <f>VLOOKUP(B130,STARTOVKA,5,0)</f>
        <v>THÜ173735</v>
      </c>
      <c r="G130" s="69" t="str">
        <f>VLOOKUP(B130,STARTOVKA,6,0)</f>
        <v>JUNIOR*</v>
      </c>
      <c r="H130" s="69" t="str">
        <f>VLOOKUP(B130,STARTOVKA,7,0)</f>
        <v>TUR</v>
      </c>
      <c r="I130" s="267" t="s">
        <v>216</v>
      </c>
      <c r="J130" s="33"/>
      <c r="K130" s="33"/>
      <c r="P130" s="38"/>
      <c r="Q130" s="45">
        <v>1</v>
      </c>
      <c r="R130" s="43" t="s">
        <v>216</v>
      </c>
      <c r="S130" s="37">
        <v>0</v>
      </c>
      <c r="T130" s="39"/>
      <c r="U130" s="46"/>
      <c r="V130" s="47"/>
      <c r="W130" s="40"/>
      <c r="X130" s="38"/>
      <c r="Y130" s="45"/>
      <c r="Z130" s="43"/>
      <c r="AA130" s="37"/>
      <c r="AB130" s="39"/>
      <c r="AC130" s="46"/>
      <c r="AD130" s="47"/>
      <c r="AE130" s="40"/>
      <c r="AF130" s="37"/>
      <c r="AG130" s="44"/>
    </row>
    <row r="131" spans="1:33" s="71" customFormat="1" ht="13.7" customHeight="1" x14ac:dyDescent="0.2">
      <c r="A131" s="55">
        <v>120</v>
      </c>
      <c r="B131" s="115">
        <v>33</v>
      </c>
      <c r="C131" s="65" t="str">
        <f>VLOOKUP(B131,STARTOVKA,2,0)</f>
        <v>CZE19970913</v>
      </c>
      <c r="D131" s="66" t="str">
        <f>VLOOKUP(B131,STARTOVKA,3,0)</f>
        <v xml:space="preserve">VOJÍŘ Jaroslav </v>
      </c>
      <c r="E131" s="67" t="str">
        <f>VLOOKUP(B131,STARTOVKA,4,0)</f>
        <v xml:space="preserve">REMERX - MERIDA TEAM KOLÍN </v>
      </c>
      <c r="F131" s="68">
        <f>VLOOKUP(B131,STARTOVKA,5,0)</f>
        <v>12178</v>
      </c>
      <c r="G131" s="69" t="str">
        <f>VLOOKUP(B131,STARTOVKA,6,0)</f>
        <v>JUNIOR*</v>
      </c>
      <c r="H131" s="69" t="str">
        <f>VLOOKUP(B131,STARTOVKA,7,0)</f>
        <v>REM</v>
      </c>
      <c r="I131" s="267" t="s">
        <v>216</v>
      </c>
      <c r="J131" s="33"/>
      <c r="K131" s="33"/>
      <c r="P131" s="38"/>
      <c r="Q131" s="45">
        <v>33</v>
      </c>
      <c r="R131" s="43" t="s">
        <v>216</v>
      </c>
      <c r="S131" s="37">
        <v>0</v>
      </c>
      <c r="T131" s="39"/>
      <c r="U131" s="46"/>
      <c r="V131" s="47"/>
      <c r="W131" s="40"/>
      <c r="X131" s="38"/>
      <c r="Y131" s="45"/>
      <c r="Z131" s="43"/>
      <c r="AA131" s="37"/>
      <c r="AB131" s="39"/>
      <c r="AC131" s="46"/>
      <c r="AD131" s="47"/>
      <c r="AE131" s="40"/>
      <c r="AF131" s="37"/>
      <c r="AG131" s="44"/>
    </row>
    <row r="132" spans="1:33" s="71" customFormat="1" ht="13.7" customHeight="1" x14ac:dyDescent="0.2">
      <c r="A132" s="55">
        <v>121</v>
      </c>
      <c r="B132" s="115">
        <v>61</v>
      </c>
      <c r="C132" s="65" t="str">
        <f>VLOOKUP(B132,STARTOVKA,2,0)</f>
        <v>POL19960305</v>
      </c>
      <c r="D132" s="66" t="str">
        <f>VLOOKUP(B132,STARTOVKA,3,0)</f>
        <v>PRZEWIĘDA Paweł</v>
      </c>
      <c r="E132" s="67" t="str">
        <f>VLOOKUP(B132,STARTOVKA,4,0)</f>
        <v xml:space="preserve">DSR AUTHOR GÓRNIK WAŁBRZYCH </v>
      </c>
      <c r="F132" s="68" t="str">
        <f>VLOOKUP(B132,STARTOVKA,5,0)</f>
        <v>DLS177</v>
      </c>
      <c r="G132" s="69" t="str">
        <f>VLOOKUP(B132,STARTOVKA,6,0)</f>
        <v>JUNIOR</v>
      </c>
      <c r="H132" s="69" t="str">
        <f>VLOOKUP(B132,STARTOVKA,7,0)</f>
        <v>GOR</v>
      </c>
      <c r="I132" s="267" t="s">
        <v>216</v>
      </c>
      <c r="J132" s="33"/>
      <c r="K132" s="33"/>
      <c r="P132" s="38"/>
      <c r="Q132" s="45">
        <v>61</v>
      </c>
      <c r="R132" s="173" t="s">
        <v>216</v>
      </c>
      <c r="S132" s="37">
        <v>0</v>
      </c>
      <c r="T132" s="39"/>
      <c r="U132" s="46"/>
      <c r="V132" s="47"/>
      <c r="W132" s="40"/>
      <c r="X132" s="38"/>
      <c r="Y132" s="45"/>
      <c r="Z132" s="43"/>
      <c r="AA132" s="37"/>
      <c r="AB132" s="39"/>
      <c r="AC132" s="46"/>
      <c r="AD132" s="47"/>
      <c r="AE132" s="40"/>
      <c r="AF132" s="37"/>
      <c r="AG132" s="44"/>
    </row>
    <row r="133" spans="1:33" s="71" customFormat="1" ht="13.7" customHeight="1" x14ac:dyDescent="0.2">
      <c r="A133" s="55">
        <v>122</v>
      </c>
      <c r="B133" s="115">
        <v>64</v>
      </c>
      <c r="C133" s="65" t="str">
        <f>VLOOKUP(B133,STARTOVKA,2,0)</f>
        <v>POL19960504</v>
      </c>
      <c r="D133" s="66" t="str">
        <f>VLOOKUP(B133,STARTOVKA,3,0)</f>
        <v>POLKOWSKI Bartłomiej</v>
      </c>
      <c r="E133" s="67" t="str">
        <f>VLOOKUP(B133,STARTOVKA,4,0)</f>
        <v xml:space="preserve">DSR AUTHOR GÓRNIK WAŁBRZYCH </v>
      </c>
      <c r="F133" s="68" t="str">
        <f>VLOOKUP(B133,STARTOVKA,5,0)</f>
        <v>DLS162</v>
      </c>
      <c r="G133" s="69" t="str">
        <f>VLOOKUP(B133,STARTOVKA,6,0)</f>
        <v>JUNIOR</v>
      </c>
      <c r="H133" s="69" t="str">
        <f>VLOOKUP(B133,STARTOVKA,7,0)</f>
        <v>GOR</v>
      </c>
      <c r="I133" s="267" t="s">
        <v>216</v>
      </c>
      <c r="J133" s="33"/>
      <c r="K133" s="33"/>
      <c r="P133" s="38"/>
      <c r="Q133" s="45">
        <v>64</v>
      </c>
      <c r="R133" s="173" t="s">
        <v>216</v>
      </c>
      <c r="S133" s="37">
        <v>0</v>
      </c>
      <c r="T133" s="39"/>
      <c r="U133" s="46"/>
      <c r="V133" s="47"/>
      <c r="W133" s="40"/>
      <c r="X133" s="38"/>
      <c r="Y133" s="45"/>
      <c r="Z133" s="43"/>
      <c r="AA133" s="37"/>
      <c r="AB133" s="39"/>
      <c r="AC133" s="46"/>
      <c r="AD133" s="47"/>
      <c r="AE133" s="40"/>
      <c r="AF133" s="37"/>
      <c r="AG133" s="44"/>
    </row>
    <row r="134" spans="1:33" s="71" customFormat="1" ht="13.7" customHeight="1" x14ac:dyDescent="0.2">
      <c r="A134" s="55">
        <v>123</v>
      </c>
      <c r="B134" s="115">
        <v>66</v>
      </c>
      <c r="C134" s="65" t="str">
        <f>VLOOKUP(B134,STARTOVKA,2,0)</f>
        <v>POL19980719</v>
      </c>
      <c r="D134" s="66" t="str">
        <f>VLOOKUP(B134,STARTOVKA,3,0)</f>
        <v>NOWAK Michał</v>
      </c>
      <c r="E134" s="67" t="str">
        <f>VLOOKUP(B134,STARTOVKA,4,0)</f>
        <v xml:space="preserve">DSR AUTHOR GÓRNIK WAŁBRZYCH </v>
      </c>
      <c r="F134" s="68" t="str">
        <f>VLOOKUP(B134,STARTOVKA,5,0)</f>
        <v>DLS163</v>
      </c>
      <c r="G134" s="69" t="str">
        <f>VLOOKUP(B134,STARTOVKA,6,0)</f>
        <v>CADET</v>
      </c>
      <c r="H134" s="69" t="str">
        <f>VLOOKUP(B134,STARTOVKA,7,0)</f>
        <v>GOR</v>
      </c>
      <c r="I134" s="267" t="s">
        <v>216</v>
      </c>
      <c r="J134" s="33"/>
      <c r="K134" s="33"/>
      <c r="P134" s="38"/>
      <c r="Q134" s="45">
        <v>66</v>
      </c>
      <c r="R134" s="173" t="s">
        <v>216</v>
      </c>
      <c r="S134" s="37">
        <v>0</v>
      </c>
      <c r="T134" s="39"/>
      <c r="U134" s="46"/>
      <c r="V134" s="47"/>
      <c r="W134" s="40"/>
      <c r="X134" s="38"/>
      <c r="Y134" s="45"/>
      <c r="Z134" s="43"/>
      <c r="AA134" s="37"/>
      <c r="AB134" s="39"/>
      <c r="AC134" s="46"/>
      <c r="AD134" s="47"/>
      <c r="AE134" s="40"/>
      <c r="AF134" s="37"/>
      <c r="AG134" s="44"/>
    </row>
    <row r="135" spans="1:33" s="71" customFormat="1" ht="13.7" customHeight="1" x14ac:dyDescent="0.2">
      <c r="A135" s="55">
        <v>124</v>
      </c>
      <c r="B135" s="115">
        <v>91</v>
      </c>
      <c r="C135" s="65" t="str">
        <f>VLOOKUP(B135,STARTOVKA,2,0)</f>
        <v>CZE19970324</v>
      </c>
      <c r="D135" s="66" t="str">
        <f>VLOOKUP(B135,STARTOVKA,3,0)</f>
        <v xml:space="preserve">DUBOVSKÝ Jakub </v>
      </c>
      <c r="E135" s="67" t="str">
        <f>VLOOKUP(B135,STARTOVKA,4,0)</f>
        <v xml:space="preserve">TJ FAVORIT BRNO </v>
      </c>
      <c r="F135" s="68">
        <f>VLOOKUP(B135,STARTOVKA,5,0)</f>
        <v>13738</v>
      </c>
      <c r="G135" s="69" t="str">
        <f>VLOOKUP(B135,STARTOVKA,6,0)</f>
        <v>JUNIOR*</v>
      </c>
      <c r="H135" s="69" t="str">
        <f>VLOOKUP(B135,STARTOVKA,7,0)</f>
        <v>FAV</v>
      </c>
      <c r="I135" s="267" t="s">
        <v>216</v>
      </c>
      <c r="J135" s="33"/>
      <c r="K135" s="33"/>
      <c r="P135" s="38"/>
      <c r="Q135" s="45">
        <v>91</v>
      </c>
      <c r="R135" s="43" t="s">
        <v>683</v>
      </c>
      <c r="S135" s="37">
        <v>0</v>
      </c>
      <c r="T135" s="39"/>
      <c r="U135" s="46"/>
      <c r="V135" s="47"/>
      <c r="W135" s="40"/>
      <c r="X135" s="38"/>
      <c r="Y135" s="45"/>
      <c r="Z135" s="43"/>
      <c r="AA135" s="37"/>
      <c r="AB135" s="39"/>
      <c r="AC135" s="46"/>
      <c r="AD135" s="47"/>
      <c r="AE135" s="40"/>
      <c r="AF135" s="37"/>
      <c r="AG135" s="44"/>
    </row>
    <row r="136" spans="1:33" s="71" customFormat="1" ht="13.7" customHeight="1" x14ac:dyDescent="0.2">
      <c r="A136" s="55">
        <v>125</v>
      </c>
      <c r="B136" s="115">
        <v>92</v>
      </c>
      <c r="C136" s="65" t="str">
        <f>VLOOKUP(B136,STARTOVKA,2,0)</f>
        <v>CZE19970414</v>
      </c>
      <c r="D136" s="66" t="str">
        <f>VLOOKUP(B136,STARTOVKA,3,0)</f>
        <v xml:space="preserve">DVOŘÁK Jakub </v>
      </c>
      <c r="E136" s="67" t="str">
        <f>VLOOKUP(B136,STARTOVKA,4,0)</f>
        <v xml:space="preserve">TJ FAVORIT BRNO </v>
      </c>
      <c r="F136" s="68">
        <f>VLOOKUP(B136,STARTOVKA,5,0)</f>
        <v>14284</v>
      </c>
      <c r="G136" s="69" t="str">
        <f>VLOOKUP(B136,STARTOVKA,6,0)</f>
        <v>JUNIOR*</v>
      </c>
      <c r="H136" s="69" t="str">
        <f>VLOOKUP(B136,STARTOVKA,7,0)</f>
        <v>FAV</v>
      </c>
      <c r="I136" s="267" t="s">
        <v>216</v>
      </c>
      <c r="J136" s="33"/>
      <c r="K136" s="33"/>
      <c r="P136" s="38"/>
      <c r="Q136" s="45">
        <v>92</v>
      </c>
      <c r="R136" s="43" t="s">
        <v>683</v>
      </c>
      <c r="S136" s="37">
        <v>0</v>
      </c>
      <c r="T136" s="39"/>
      <c r="U136" s="46"/>
      <c r="V136" s="47"/>
      <c r="W136" s="40"/>
      <c r="X136" s="38"/>
      <c r="Y136" s="45"/>
      <c r="Z136" s="43"/>
      <c r="AA136" s="37"/>
      <c r="AB136" s="39"/>
      <c r="AC136" s="46"/>
      <c r="AD136" s="47"/>
      <c r="AE136" s="40"/>
      <c r="AF136" s="37"/>
      <c r="AG136" s="44"/>
    </row>
    <row r="137" spans="1:33" s="71" customFormat="1" ht="13.7" customHeight="1" x14ac:dyDescent="0.2">
      <c r="A137" s="55">
        <v>126</v>
      </c>
      <c r="B137" s="115">
        <v>98</v>
      </c>
      <c r="C137" s="65" t="str">
        <f>VLOOKUP(B137,STARTOVKA,2,0)</f>
        <v>CZE19961029</v>
      </c>
      <c r="D137" s="66" t="str">
        <f>VLOOKUP(B137,STARTOVKA,3,0)</f>
        <v xml:space="preserve">STŘEDA Kryštof </v>
      </c>
      <c r="E137" s="67" t="str">
        <f>VLOOKUP(B137,STARTOVKA,4,0)</f>
        <v xml:space="preserve">TJ FAVORIT BRNO </v>
      </c>
      <c r="F137" s="68">
        <f>VLOOKUP(B137,STARTOVKA,5,0)</f>
        <v>11566</v>
      </c>
      <c r="G137" s="69" t="str">
        <f>VLOOKUP(B137,STARTOVKA,6,0)</f>
        <v>JUNIOR</v>
      </c>
      <c r="H137" s="69" t="str">
        <f>VLOOKUP(B137,STARTOVKA,7,0)</f>
        <v>FAV</v>
      </c>
      <c r="I137" s="267" t="s">
        <v>216</v>
      </c>
      <c r="J137" s="33"/>
      <c r="K137" s="33"/>
      <c r="P137" s="38"/>
      <c r="Q137" s="45">
        <v>98</v>
      </c>
      <c r="R137" s="43" t="s">
        <v>683</v>
      </c>
      <c r="S137" s="37">
        <v>0</v>
      </c>
      <c r="T137" s="39"/>
      <c r="U137" s="46"/>
      <c r="V137" s="47"/>
      <c r="W137" s="40"/>
      <c r="X137" s="38"/>
      <c r="Y137" s="45"/>
      <c r="Z137" s="43"/>
      <c r="AA137" s="37"/>
      <c r="AB137" s="39"/>
      <c r="AC137" s="46"/>
      <c r="AD137" s="47"/>
      <c r="AE137" s="40"/>
      <c r="AF137" s="37"/>
      <c r="AG137" s="44"/>
    </row>
    <row r="138" spans="1:33" s="71" customFormat="1" ht="13.7" customHeight="1" x14ac:dyDescent="0.2">
      <c r="A138" s="55">
        <v>127</v>
      </c>
      <c r="B138" s="115">
        <v>102</v>
      </c>
      <c r="C138" s="65" t="str">
        <f>VLOOKUP(B138,STARTOVKA,2,0)</f>
        <v>CZE19991218</v>
      </c>
      <c r="D138" s="66" t="str">
        <f>VLOOKUP(B138,STARTOVKA,3,0)</f>
        <v xml:space="preserve">HOLUBOVSKÝ Ondřej </v>
      </c>
      <c r="E138" s="67" t="str">
        <f>VLOOKUP(B138,STARTOVKA,4,0)</f>
        <v xml:space="preserve">TJ STADION LOUNY </v>
      </c>
      <c r="F138" s="68">
        <f>VLOOKUP(B138,STARTOVKA,5,0)</f>
        <v>12235</v>
      </c>
      <c r="G138" s="69" t="str">
        <f>VLOOKUP(B138,STARTOVKA,6,0)</f>
        <v>CADET*</v>
      </c>
      <c r="H138" s="69" t="str">
        <f>VLOOKUP(B138,STARTOVKA,7,0)</f>
        <v>LOU</v>
      </c>
      <c r="I138" s="267" t="s">
        <v>216</v>
      </c>
      <c r="J138" s="33"/>
      <c r="K138" s="33"/>
      <c r="P138" s="38"/>
      <c r="Q138" s="45">
        <v>102</v>
      </c>
      <c r="R138" s="43" t="s">
        <v>683</v>
      </c>
      <c r="S138" s="37">
        <v>0</v>
      </c>
      <c r="T138" s="39"/>
      <c r="U138" s="46"/>
      <c r="V138" s="47"/>
      <c r="W138" s="40"/>
      <c r="X138" s="38"/>
      <c r="Y138" s="45"/>
      <c r="Z138" s="43"/>
      <c r="AA138" s="37"/>
      <c r="AB138" s="39"/>
      <c r="AC138" s="46"/>
      <c r="AD138" s="47"/>
      <c r="AE138" s="40"/>
      <c r="AF138" s="37"/>
      <c r="AG138" s="44"/>
    </row>
    <row r="139" spans="1:33" s="71" customFormat="1" ht="13.7" customHeight="1" x14ac:dyDescent="0.2">
      <c r="A139" s="55">
        <v>128</v>
      </c>
      <c r="B139" s="115">
        <v>104</v>
      </c>
      <c r="C139" s="65" t="str">
        <f>VLOOKUP(B139,STARTOVKA,2,0)</f>
        <v>CZE19960702</v>
      </c>
      <c r="D139" s="66" t="str">
        <f>VLOOKUP(B139,STARTOVKA,3,0)</f>
        <v>DULAJ Jan</v>
      </c>
      <c r="E139" s="67" t="str">
        <f>VLOOKUP(B139,STARTOVKA,4,0)</f>
        <v>SKP DUHA FORT LANŠKROUN</v>
      </c>
      <c r="F139" s="68">
        <f>VLOOKUP(B139,STARTOVKA,5,0)</f>
        <v>119368</v>
      </c>
      <c r="G139" s="69" t="str">
        <f>VLOOKUP(B139,STARTOVKA,6,0)</f>
        <v>JUNIOR</v>
      </c>
      <c r="H139" s="69" t="str">
        <f>VLOOKUP(B139,STARTOVKA,7,0)</f>
        <v>LOU</v>
      </c>
      <c r="I139" s="267" t="s">
        <v>216</v>
      </c>
      <c r="J139" s="33"/>
      <c r="K139" s="33"/>
      <c r="P139" s="38"/>
      <c r="Q139" s="45">
        <v>104</v>
      </c>
      <c r="R139" s="43" t="s">
        <v>683</v>
      </c>
      <c r="S139" s="37">
        <v>0</v>
      </c>
      <c r="T139" s="39"/>
      <c r="U139" s="46"/>
      <c r="V139" s="47"/>
      <c r="W139" s="40"/>
      <c r="X139" s="38"/>
      <c r="Y139" s="45"/>
      <c r="Z139" s="43"/>
      <c r="AA139" s="37"/>
      <c r="AB139" s="39"/>
      <c r="AC139" s="46"/>
      <c r="AD139" s="47"/>
      <c r="AE139" s="40"/>
      <c r="AF139" s="37"/>
      <c r="AG139" s="44"/>
    </row>
    <row r="140" spans="1:33" s="71" customFormat="1" ht="13.7" customHeight="1" x14ac:dyDescent="0.2">
      <c r="A140" s="55">
        <v>129</v>
      </c>
      <c r="B140" s="115">
        <v>121</v>
      </c>
      <c r="C140" s="65" t="str">
        <f>VLOOKUP(B140,STARTOVKA,2,0)</f>
        <v>CZE19981231</v>
      </c>
      <c r="D140" s="66" t="str">
        <f>VLOOKUP(B140,STARTOVKA,3,0)</f>
        <v xml:space="preserve">BAJER Vilém </v>
      </c>
      <c r="E140" s="67" t="str">
        <f>VLOOKUP(B140,STARTOVKA,4,0)</f>
        <v xml:space="preserve">SKC TUFO PROSTĚJOV </v>
      </c>
      <c r="F140" s="68">
        <f>VLOOKUP(B140,STARTOVKA,5,0)</f>
        <v>6871</v>
      </c>
      <c r="G140" s="69" t="str">
        <f>VLOOKUP(B140,STARTOVKA,6,0)</f>
        <v>CADET</v>
      </c>
      <c r="H140" s="69" t="str">
        <f>VLOOKUP(B140,STARTOVKA,7,0)</f>
        <v>SKC</v>
      </c>
      <c r="I140" s="267" t="s">
        <v>216</v>
      </c>
      <c r="J140" s="33"/>
      <c r="K140" s="33"/>
      <c r="P140" s="38"/>
      <c r="Q140" s="45">
        <v>121</v>
      </c>
      <c r="R140" s="43" t="s">
        <v>683</v>
      </c>
      <c r="S140" s="37">
        <v>0</v>
      </c>
      <c r="T140" s="39"/>
      <c r="U140" s="46"/>
      <c r="V140" s="47"/>
      <c r="W140" s="40"/>
      <c r="X140" s="38"/>
      <c r="Y140" s="45"/>
      <c r="Z140" s="43"/>
      <c r="AA140" s="37"/>
      <c r="AB140" s="39"/>
      <c r="AC140" s="46"/>
      <c r="AD140" s="47"/>
      <c r="AE140" s="40"/>
      <c r="AF140" s="37"/>
      <c r="AG140" s="44"/>
    </row>
    <row r="141" spans="1:33" s="71" customFormat="1" ht="13.7" customHeight="1" x14ac:dyDescent="0.2">
      <c r="A141" s="55">
        <v>130</v>
      </c>
      <c r="B141" s="115">
        <v>138</v>
      </c>
      <c r="C141" s="65" t="str">
        <f>VLOOKUP(B141,STARTOVKA,2,0)</f>
        <v>CZE19961125</v>
      </c>
      <c r="D141" s="66" t="str">
        <f>VLOOKUP(B141,STARTOVKA,3,0)</f>
        <v xml:space="preserve">MODLITBA Vojtěch </v>
      </c>
      <c r="E141" s="67" t="str">
        <f>VLOOKUP(B141,STARTOVKA,4,0)</f>
        <v xml:space="preserve">H.M. SPORT ČESKÝ KRUMLOV </v>
      </c>
      <c r="F141" s="68">
        <f>VLOOKUP(B141,STARTOVKA,5,0)</f>
        <v>9819</v>
      </c>
      <c r="G141" s="69" t="str">
        <f>VLOOKUP(B141,STARTOVKA,6,0)</f>
        <v>JUNIOR</v>
      </c>
      <c r="H141" s="69" t="str">
        <f>VLOOKUP(B141,STARTOVKA,7,0)</f>
        <v>RCA</v>
      </c>
      <c r="I141" s="267" t="s">
        <v>216</v>
      </c>
      <c r="J141" s="33"/>
      <c r="K141" s="33"/>
      <c r="P141" s="38"/>
      <c r="Q141" s="45">
        <v>138</v>
      </c>
      <c r="R141" s="173" t="s">
        <v>216</v>
      </c>
      <c r="S141" s="37">
        <v>0</v>
      </c>
      <c r="T141" s="39"/>
      <c r="U141" s="46"/>
      <c r="V141" s="47"/>
      <c r="W141" s="40"/>
      <c r="X141" s="38"/>
      <c r="Y141" s="45"/>
      <c r="Z141" s="43"/>
      <c r="AA141" s="37"/>
      <c r="AB141" s="39"/>
      <c r="AC141" s="46"/>
      <c r="AD141" s="47"/>
      <c r="AE141" s="40"/>
      <c r="AF141" s="37"/>
      <c r="AG141" s="44"/>
    </row>
    <row r="142" spans="1:33" s="22" customFormat="1" ht="15" x14ac:dyDescent="0.2">
      <c r="A142" s="28"/>
      <c r="B142" s="54" t="str">
        <f>CTRL!B29</f>
        <v>počet závodíků / num. of riders: 130</v>
      </c>
      <c r="C142" s="54"/>
      <c r="D142" s="29"/>
      <c r="E142" s="56"/>
      <c r="F142" s="28"/>
      <c r="G142" s="28"/>
      <c r="H142" s="28"/>
      <c r="I142" s="28"/>
      <c r="J142" s="28"/>
      <c r="K142" s="28"/>
    </row>
    <row r="143" spans="1:33" s="5" customFormat="1" x14ac:dyDescent="0.2"/>
    <row r="144" spans="1:33" s="5" customFormat="1" ht="17.25" customHeight="1" x14ac:dyDescent="0.2">
      <c r="B144" s="34"/>
      <c r="C144" s="34" t="s">
        <v>250</v>
      </c>
      <c r="D144" s="35"/>
      <c r="E144" s="35"/>
      <c r="F144" s="35"/>
    </row>
    <row r="145" spans="2:5" s="5" customFormat="1" ht="5.25" customHeight="1" x14ac:dyDescent="0.2">
      <c r="B145" s="10"/>
      <c r="C145" s="9"/>
      <c r="D145" s="11"/>
      <c r="E145" s="8"/>
    </row>
    <row r="146" spans="2:5" s="5" customFormat="1" ht="15" customHeight="1" x14ac:dyDescent="0.2">
      <c r="B146" s="247">
        <v>116</v>
      </c>
      <c r="C146" s="1"/>
      <c r="D146" s="12" t="s">
        <v>62</v>
      </c>
      <c r="E146" s="15" t="str">
        <f xml:space="preserve"> "    " &amp; B146 &amp; IF(LEN(B146)=2,"   ",IF(LEN(B146)=1,"      ","")) &amp; "  -   "&amp; VLOOKUP(B146,STARTOVKA,3)</f>
        <v xml:space="preserve">    116  -   KÄMNA Lennard</v>
      </c>
    </row>
    <row r="147" spans="2:5" s="5" customFormat="1" ht="15" customHeight="1" x14ac:dyDescent="0.2">
      <c r="B147" s="247">
        <v>2</v>
      </c>
      <c r="C147" s="1"/>
      <c r="D147" s="170" t="s">
        <v>684</v>
      </c>
      <c r="E147" s="15" t="str">
        <f xml:space="preserve"> "    " &amp; B147 &amp; IF(LEN(B147)=2,"   ",IF(LEN(B147)=1,"      ","")) &amp; "  -   "&amp; VLOOKUP(B147,STARTOVKA,3)</f>
        <v xml:space="preserve">    2        -   SCHUCHMANN Franz-Leon</v>
      </c>
    </row>
    <row r="148" spans="2:5" s="5" customFormat="1" ht="15" customHeight="1" x14ac:dyDescent="0.2">
      <c r="B148" s="247">
        <v>143</v>
      </c>
      <c r="C148" s="1"/>
      <c r="D148" s="12" t="s">
        <v>64</v>
      </c>
      <c r="E148" s="15" t="str">
        <f xml:space="preserve"> "    " &amp; B148 &amp; IF(LEN(B148)=2,"   ",IF(LEN(B148)=1,"      ","")) &amp; "  -   "&amp; VLOOKUP(B148,STARTOVKA,3)</f>
        <v xml:space="preserve">    143  -   KOVÁŘ Jan </v>
      </c>
    </row>
    <row r="149" spans="2:5" s="5" customFormat="1" ht="15" customHeight="1" x14ac:dyDescent="0.2">
      <c r="B149" s="247">
        <v>150</v>
      </c>
      <c r="C149" s="1"/>
      <c r="D149" s="170" t="s">
        <v>685</v>
      </c>
      <c r="E149" s="15" t="str">
        <f xml:space="preserve"> "    " &amp; B149 &amp; IF(LEN(B149)=2,"   ",IF(LEN(B149)=1,"      ","")) &amp; "  -   "&amp; VLOOKUP(B149,STARTOVKA,3)</f>
        <v xml:space="preserve">    150  -   BRÁZDA Michal </v>
      </c>
    </row>
    <row r="150" spans="2:5" s="5" customFormat="1" ht="15" customHeight="1" x14ac:dyDescent="0.2"/>
    <row r="151" spans="2:5" s="5" customFormat="1" x14ac:dyDescent="0.2">
      <c r="B151" s="247">
        <v>22</v>
      </c>
      <c r="C151" s="1"/>
      <c r="D151" s="336" t="s">
        <v>686</v>
      </c>
      <c r="E151" s="15" t="str">
        <f xml:space="preserve"> "    " &amp; B151 &amp; IF(LEN(B151)=2,"   ",IF(LEN(B151)=1,"      ","")) &amp; "  -   "&amp; VLOOKUP(B151,STARTOVKA,3)</f>
        <v xml:space="preserve">    22     -   HAUPT Tarik</v>
      </c>
    </row>
    <row r="171" spans="1:11" s="5" customFormat="1" ht="12" customHeight="1" x14ac:dyDescent="0.2">
      <c r="B171" s="20"/>
      <c r="C171" s="153"/>
      <c r="D171" s="72"/>
    </row>
    <row r="172" spans="1:11" s="5" customFormat="1" x14ac:dyDescent="0.2">
      <c r="C172" s="153"/>
    </row>
    <row r="173" spans="1:11" ht="6" customHeight="1" x14ac:dyDescent="0.2">
      <c r="A173" s="140"/>
      <c r="B173" s="140"/>
      <c r="C173" s="153"/>
      <c r="D173" s="140"/>
      <c r="E173" s="140"/>
      <c r="F173" s="140"/>
      <c r="G173" s="140"/>
      <c r="H173" s="140"/>
      <c r="I173" s="140"/>
      <c r="J173" s="140"/>
      <c r="K173" s="140"/>
    </row>
    <row r="174" spans="1:11" x14ac:dyDescent="0.2">
      <c r="A174" s="3"/>
      <c r="B174" s="3"/>
      <c r="C174" s="153"/>
      <c r="D174" s="3"/>
      <c r="E174" s="3"/>
      <c r="F174" s="3"/>
      <c r="G174" s="3"/>
      <c r="H174" s="3"/>
      <c r="I174" s="3"/>
      <c r="J174" s="3"/>
      <c r="K174" s="3"/>
    </row>
    <row r="175" spans="1:11" x14ac:dyDescent="0.2">
      <c r="A175" s="3"/>
      <c r="B175" s="3"/>
      <c r="C175" s="153"/>
      <c r="D175" s="3"/>
      <c r="E175" s="3"/>
      <c r="F175" s="3"/>
      <c r="G175" s="3"/>
      <c r="H175" s="3"/>
      <c r="I175" s="3"/>
      <c r="J175" s="3"/>
      <c r="K175" s="3"/>
    </row>
    <row r="176" spans="1:11" x14ac:dyDescent="0.2">
      <c r="A176" s="3"/>
      <c r="B176" s="3"/>
      <c r="C176" s="153"/>
      <c r="D176" s="3"/>
      <c r="E176" s="3"/>
      <c r="F176" s="3"/>
      <c r="G176" s="3"/>
      <c r="H176" s="3"/>
      <c r="I176" s="3"/>
      <c r="J176" s="3"/>
      <c r="K176" s="3"/>
    </row>
    <row r="177" spans="1:11" x14ac:dyDescent="0.2">
      <c r="A177" s="3"/>
      <c r="B177" s="3"/>
      <c r="C177" s="153"/>
      <c r="D177" s="3"/>
      <c r="E177" s="3"/>
      <c r="F177" s="3"/>
      <c r="G177" s="3"/>
      <c r="H177" s="3"/>
      <c r="I177" s="3"/>
      <c r="J177" s="3"/>
      <c r="K177" s="3"/>
    </row>
    <row r="178" spans="1:11" x14ac:dyDescent="0.2">
      <c r="A178" s="3"/>
      <c r="B178" s="3"/>
      <c r="C178" s="153"/>
      <c r="D178" s="3"/>
      <c r="E178" s="3"/>
      <c r="F178" s="3"/>
      <c r="G178" s="3"/>
      <c r="H178" s="3"/>
      <c r="I178" s="3"/>
      <c r="J178" s="3"/>
      <c r="K178" s="3"/>
    </row>
    <row r="179" spans="1:11" x14ac:dyDescent="0.2">
      <c r="A179" s="3"/>
      <c r="B179" s="3"/>
      <c r="C179" s="153"/>
      <c r="D179" s="3"/>
      <c r="E179" s="3"/>
      <c r="F179" s="3"/>
      <c r="G179" s="3"/>
      <c r="H179" s="3"/>
      <c r="I179" s="3"/>
      <c r="J179" s="3"/>
      <c r="K179" s="3"/>
    </row>
    <row r="180" spans="1:11" x14ac:dyDescent="0.2">
      <c r="A180" s="3"/>
      <c r="B180" s="3"/>
      <c r="C180" s="153"/>
      <c r="D180" s="3"/>
      <c r="E180" s="3"/>
      <c r="F180" s="3"/>
      <c r="G180" s="3"/>
      <c r="H180" s="3"/>
      <c r="I180" s="3"/>
      <c r="J180" s="3"/>
      <c r="K180" s="3"/>
    </row>
    <row r="181" spans="1:11" x14ac:dyDescent="0.2">
      <c r="A181" s="3"/>
      <c r="B181" s="3"/>
      <c r="C181" s="153"/>
      <c r="D181" s="3"/>
      <c r="E181" s="3"/>
      <c r="F181" s="3"/>
      <c r="G181" s="3"/>
      <c r="H181" s="3"/>
      <c r="I181" s="3"/>
      <c r="J181" s="3"/>
      <c r="K181" s="3"/>
    </row>
    <row r="182" spans="1:11" x14ac:dyDescent="0.2">
      <c r="A182" s="3"/>
      <c r="B182" s="3"/>
      <c r="C182" s="153" t="s">
        <v>45</v>
      </c>
      <c r="D182" s="3"/>
      <c r="E182" s="3"/>
      <c r="F182" s="3"/>
      <c r="G182" s="3"/>
      <c r="H182" s="3"/>
      <c r="I182" s="3"/>
      <c r="J182" s="3"/>
      <c r="K182" s="3"/>
    </row>
    <row r="183" spans="1:11" x14ac:dyDescent="0.2">
      <c r="A183" s="3"/>
      <c r="B183" s="3"/>
      <c r="C183" s="153" t="s">
        <v>611</v>
      </c>
      <c r="D183" s="3"/>
      <c r="E183" s="3"/>
      <c r="F183" s="3"/>
      <c r="G183" s="3"/>
      <c r="H183" s="3"/>
      <c r="I183" s="3"/>
      <c r="J183" s="3"/>
      <c r="K183" s="3"/>
    </row>
    <row r="184" spans="1:11" ht="6" customHeight="1" x14ac:dyDescent="0.2">
      <c r="A184" s="140"/>
      <c r="B184" s="140"/>
      <c r="C184" s="140"/>
      <c r="D184" s="140"/>
      <c r="E184" s="140"/>
      <c r="F184" s="140"/>
      <c r="G184" s="140"/>
      <c r="H184" s="140"/>
      <c r="I184" s="140"/>
      <c r="J184" s="140"/>
      <c r="K184" s="140"/>
    </row>
    <row r="185" spans="1:11" ht="11.45" customHeight="1" x14ac:dyDescent="0.2">
      <c r="A185" s="288" t="s">
        <v>46</v>
      </c>
      <c r="B185" s="288"/>
      <c r="C185" s="288"/>
      <c r="D185" s="288"/>
      <c r="E185" s="288"/>
      <c r="F185" s="288"/>
      <c r="G185" s="288"/>
      <c r="H185" s="288"/>
      <c r="I185" s="288"/>
      <c r="J185" s="288"/>
      <c r="K185" s="288"/>
    </row>
    <row r="199" spans="2:18" s="5" customFormat="1" ht="17.25" customHeight="1" x14ac:dyDescent="0.2">
      <c r="B199" s="34"/>
      <c r="C199" s="34" t="s">
        <v>66</v>
      </c>
      <c r="D199" s="35"/>
      <c r="E199" s="35"/>
      <c r="F199" s="35"/>
    </row>
    <row r="200" spans="2:18" s="5" customFormat="1" ht="5.25" customHeight="1" x14ac:dyDescent="0.2">
      <c r="B200" s="10"/>
      <c r="C200" s="9"/>
      <c r="D200" s="11"/>
      <c r="E200" s="8"/>
    </row>
    <row r="201" spans="2:18" s="5" customFormat="1" ht="12" customHeight="1" x14ac:dyDescent="0.2">
      <c r="B201" s="20">
        <v>1</v>
      </c>
      <c r="C201" s="153" t="s">
        <v>302</v>
      </c>
      <c r="D201" s="72" t="str">
        <f>IFERROR(MID(VLOOKUP($C201,ODDIL,2,0),1,FIND(",",VLOOKUP($C201,ODDIL,2,0),1)-1) &amp;  "…", VLOOKUP($C201,ODDIL,2,0))</f>
        <v>TEAM BRANDENBURG - RSC COTTBUS</v>
      </c>
    </row>
    <row r="202" spans="2:18" s="5" customFormat="1" ht="12" customHeight="1" x14ac:dyDescent="0.2">
      <c r="B202" s="20">
        <v>2</v>
      </c>
      <c r="C202" s="153" t="s">
        <v>44</v>
      </c>
      <c r="D202" s="72" t="str">
        <f>IFERROR(MID(VLOOKUP($C202,ODDIL,2,0),1,FIND(",",VLOOKUP($C202,ODDIL,2,0),1)-1) &amp;  "…", VLOOKUP($C202,ODDIL,2,0))</f>
        <v xml:space="preserve">TJ FAVORIT BRNO </v>
      </c>
      <c r="R202" s="135"/>
    </row>
    <row r="203" spans="2:18" s="5" customFormat="1" ht="12" customHeight="1" x14ac:dyDescent="0.2">
      <c r="B203" s="20">
        <v>3</v>
      </c>
      <c r="C203" s="153" t="s">
        <v>343</v>
      </c>
      <c r="D203" s="72" t="str">
        <f>IFERROR(MID(VLOOKUP($C203,ODDIL,2,0),1,FIND(",",VLOOKUP($C203,ODDIL,2,0),1)-1) &amp;  "…", VLOOKUP($C203,ODDIL,2,0))</f>
        <v>GRUPA KOLARSKA GLIWICE BA…</v>
      </c>
      <c r="G203" s="185"/>
      <c r="R203" s="136"/>
    </row>
    <row r="204" spans="2:18" s="5" customFormat="1" ht="12" customHeight="1" x14ac:dyDescent="0.2">
      <c r="B204" s="20">
        <v>4</v>
      </c>
      <c r="C204" s="153" t="s">
        <v>368</v>
      </c>
      <c r="D204" s="72" t="str">
        <f>IFERROR(MID(VLOOKUP($C204,ODDIL,2,0),1,FIND(",",VLOOKUP($C204,ODDIL,2,0),1)-1) &amp;  "…", VLOOKUP($C204,ODDIL,2,0))</f>
        <v xml:space="preserve">DSR AUTHOR GÓRNIK WAŁBRZYCH </v>
      </c>
      <c r="F204" s="186" t="s">
        <v>223</v>
      </c>
      <c r="G204" s="187"/>
      <c r="H204" s="187"/>
      <c r="I204" s="187"/>
      <c r="J204" s="187"/>
    </row>
    <row r="205" spans="2:18" s="5" customFormat="1" ht="12" customHeight="1" x14ac:dyDescent="0.2">
      <c r="B205" s="20">
        <v>5</v>
      </c>
      <c r="C205" s="153" t="s">
        <v>382</v>
      </c>
      <c r="D205" s="72" t="str">
        <f>IFERROR(MID(VLOOKUP($C205,ODDIL,2,0),1,FIND(",",VLOOKUP($C205,ODDIL,2,0),1)-1) &amp;  "…", VLOOKUP($C205,ODDIL,2,0))</f>
        <v>KC KOOPERATIVA SG JABLONEC N.N…</v>
      </c>
    </row>
    <row r="206" spans="2:18" s="5" customFormat="1" ht="12" customHeight="1" x14ac:dyDescent="0.2">
      <c r="B206" s="20">
        <v>6</v>
      </c>
      <c r="C206" s="153" t="s">
        <v>478</v>
      </c>
      <c r="D206" s="72" t="str">
        <f>IFERROR(MID(VLOOKUP($C206,ODDIL,2,0),1,FIND(",",VLOOKUP($C206,ODDIL,2,0),1)-1) &amp;  "…", VLOOKUP($C206,ODDIL,2,0))</f>
        <v>TJ KOVO PRAHA…</v>
      </c>
      <c r="F206" s="298"/>
      <c r="G206" s="298"/>
      <c r="H206" s="298"/>
      <c r="I206" s="298"/>
      <c r="J206" s="298"/>
    </row>
    <row r="207" spans="2:18" s="5" customFormat="1" ht="12" customHeight="1" x14ac:dyDescent="0.2">
      <c r="B207" s="20">
        <v>7</v>
      </c>
      <c r="C207" s="153" t="s">
        <v>406</v>
      </c>
      <c r="D207" s="72" t="str">
        <f>IFERROR(MID(VLOOKUP($C207,ODDIL,2,0),1,FIND(",",VLOOKUP($C207,ODDIL,2,0),1)-1) &amp;  "…", VLOOKUP($C207,ODDIL,2,0))</f>
        <v>TJ STADION LOUNY …</v>
      </c>
      <c r="F207" s="298"/>
      <c r="G207" s="298"/>
      <c r="H207" s="298"/>
      <c r="I207" s="298"/>
      <c r="J207" s="298"/>
    </row>
    <row r="208" spans="2:18" s="5" customFormat="1" ht="12" customHeight="1" x14ac:dyDescent="0.2">
      <c r="B208" s="20">
        <v>8</v>
      </c>
      <c r="C208" s="153" t="s">
        <v>426</v>
      </c>
      <c r="D208" s="72" t="str">
        <f>IFERROR(MID(VLOOKUP($C208,ODDIL,2,0),1,FIND(",",VLOOKUP($C208,ODDIL,2,0),1)-1) &amp;  "…", VLOOKUP($C208,ODDIL,2,0))</f>
        <v xml:space="preserve">LRV STEIERMARK </v>
      </c>
      <c r="F208" s="298"/>
      <c r="G208" s="298"/>
      <c r="H208" s="298"/>
      <c r="I208" s="298"/>
      <c r="J208" s="298"/>
    </row>
    <row r="209" spans="2:10" s="5" customFormat="1" ht="12" customHeight="1" x14ac:dyDescent="0.2">
      <c r="B209" s="20">
        <v>9</v>
      </c>
      <c r="C209" s="153" t="s">
        <v>442</v>
      </c>
      <c r="D209" s="72" t="str">
        <f>IFERROR(MID(VLOOKUP($C209,ODDIL,2,0),1,FIND(",",VLOOKUP($C209,ODDIL,2,0),1)-1) &amp;  "…", VLOOKUP($C209,ODDIL,2,0))</f>
        <v xml:space="preserve">MAPEI CYKLO KAŇKOVSKÝ </v>
      </c>
      <c r="F209" s="298"/>
      <c r="G209" s="298"/>
      <c r="H209" s="298"/>
      <c r="I209" s="298"/>
      <c r="J209" s="298"/>
    </row>
    <row r="210" spans="2:10" s="5" customFormat="1" ht="12" customHeight="1" x14ac:dyDescent="0.2">
      <c r="B210" s="20">
        <v>10</v>
      </c>
      <c r="C210" s="153" t="s">
        <v>493</v>
      </c>
      <c r="D210" s="72" t="str">
        <f>IFERROR(MID(VLOOKUP($C210,ODDIL,2,0),1,FIND(",",VLOOKUP($C210,ODDIL,2,0),1)-1) &amp;  "…", VLOOKUP($C210,ODDIL,2,0))</f>
        <v>RC ARBÖ WELS GOURMETFEIN…</v>
      </c>
      <c r="F210" s="298"/>
      <c r="G210" s="298"/>
      <c r="H210" s="298"/>
      <c r="I210" s="298"/>
      <c r="J210" s="298"/>
    </row>
    <row r="211" spans="2:10" s="5" customFormat="1" ht="12" customHeight="1" x14ac:dyDescent="0.2">
      <c r="B211" s="20">
        <v>11</v>
      </c>
      <c r="C211" s="153" t="s">
        <v>464</v>
      </c>
      <c r="D211" s="72" t="str">
        <f>IFERROR(MID(VLOOKUP($C211,ODDIL,2,0),1,FIND(",",VLOOKUP($C211,ODDIL,2,0),1)-1) &amp;  "…", VLOOKUP($C211,ODDIL,2,0))</f>
        <v>REMERX - MERIDA TEAM KOLÍN…</v>
      </c>
      <c r="F211" s="298"/>
      <c r="G211" s="298"/>
      <c r="H211" s="298"/>
      <c r="I211" s="298"/>
      <c r="J211" s="298"/>
    </row>
    <row r="212" spans="2:10" s="5" customFormat="1" ht="12" customHeight="1" x14ac:dyDescent="0.2">
      <c r="B212" s="20">
        <v>12</v>
      </c>
      <c r="C212" s="153" t="s">
        <v>514</v>
      </c>
      <c r="D212" s="72" t="str">
        <f>IFERROR(MID(VLOOKUP($C212,ODDIL,2,0),1,FIND(",",VLOOKUP($C212,ODDIL,2,0),1)-1) &amp;  "…", VLOOKUP($C212,ODDIL,2,0))</f>
        <v>RG BERLIN</v>
      </c>
      <c r="F212" s="15"/>
      <c r="G212" s="15"/>
      <c r="H212" s="15"/>
      <c r="I212" s="15"/>
      <c r="J212" s="15"/>
    </row>
    <row r="213" spans="2:10" s="5" customFormat="1" ht="12" customHeight="1" x14ac:dyDescent="0.2">
      <c r="B213" s="20">
        <v>13</v>
      </c>
      <c r="C213" s="153" t="s">
        <v>173</v>
      </c>
      <c r="D213" s="72" t="str">
        <f>IFERROR(MID(VLOOKUP($C213,ODDIL,2,0),1,FIND(",",VLOOKUP($C213,ODDIL,2,0),1)-1) &amp;  "…", VLOOKUP($C213,ODDIL,2,0))</f>
        <v>RUSSIAN CYCLING FEDERATION</v>
      </c>
      <c r="F213" s="298"/>
      <c r="G213" s="298"/>
      <c r="H213" s="298"/>
      <c r="I213" s="298"/>
      <c r="J213" s="298"/>
    </row>
    <row r="214" spans="2:10" s="5" customFormat="1" ht="12" customHeight="1" x14ac:dyDescent="0.2">
      <c r="B214" s="20">
        <v>14</v>
      </c>
      <c r="C214" s="153" t="s">
        <v>538</v>
      </c>
      <c r="D214" s="72" t="str">
        <f>IFERROR(MID(VLOOKUP($C214,ODDIL,2,0),1,FIND(",",VLOOKUP($C214,ODDIL,2,0),1)-1) &amp;  "…", VLOOKUP($C214,ODDIL,2,0))</f>
        <v>JUNIOREN SCHWALBE TEAM SACHSEN</v>
      </c>
      <c r="F214" s="298"/>
      <c r="G214" s="298"/>
      <c r="H214" s="298"/>
      <c r="I214" s="298"/>
      <c r="J214" s="298"/>
    </row>
    <row r="215" spans="2:10" s="5" customFormat="1" ht="12" customHeight="1" x14ac:dyDescent="0.2">
      <c r="B215" s="20">
        <v>15</v>
      </c>
      <c r="C215" s="153" t="s">
        <v>184</v>
      </c>
      <c r="D215" s="72" t="str">
        <f>IFERROR(MID(VLOOKUP($C215,ODDIL,2,0),1,FIND(",",VLOOKUP($C215,ODDIL,2,0),1)-1) &amp;  "…", VLOOKUP($C215,ODDIL,2,0))</f>
        <v>SKC TUFO PROSTĚJOV…</v>
      </c>
      <c r="F215" s="298"/>
      <c r="G215" s="298"/>
      <c r="H215" s="298"/>
      <c r="I215" s="298"/>
      <c r="J215" s="298"/>
    </row>
    <row r="216" spans="2:10" s="5" customFormat="1" ht="12" customHeight="1" x14ac:dyDescent="0.2">
      <c r="B216" s="20">
        <v>16</v>
      </c>
      <c r="C216" s="153" t="s">
        <v>585</v>
      </c>
      <c r="D216" s="72" t="str">
        <f>IFERROR(MID(VLOOKUP($C216,ODDIL,2,0),1,FIND(",",VLOOKUP($C216,ODDIL,2,0),1)-1) &amp;  "…", VLOOKUP($C216,ODDIL,2,0))</f>
        <v>SLÁVIA ŠG TRENČÍN…</v>
      </c>
      <c r="F216" s="298"/>
      <c r="G216" s="298"/>
      <c r="H216" s="298"/>
      <c r="I216" s="298"/>
      <c r="J216" s="298"/>
    </row>
    <row r="217" spans="2:10" s="5" customFormat="1" ht="12" customHeight="1" x14ac:dyDescent="0.2">
      <c r="B217" s="20">
        <v>17</v>
      </c>
      <c r="C217" s="153" t="s">
        <v>45</v>
      </c>
      <c r="D217" s="72" t="str">
        <f>IFERROR(MID(VLOOKUP($C217,ODDIL,2,0),1,FIND(",",VLOOKUP($C217,ODDIL,2,0),1)-1) &amp;  "…", VLOOKUP($C217,ODDIL,2,0))</f>
        <v xml:space="preserve">SLOVAK CYCLING FEDERATION </v>
      </c>
      <c r="F217" s="298"/>
      <c r="G217" s="298"/>
      <c r="H217" s="298"/>
      <c r="I217" s="298"/>
      <c r="J217" s="298"/>
    </row>
    <row r="218" spans="2:10" s="5" customFormat="1" ht="12" customHeight="1" x14ac:dyDescent="0.2">
      <c r="B218" s="20">
        <v>18</v>
      </c>
      <c r="C218" s="153" t="s">
        <v>611</v>
      </c>
      <c r="D218" s="72" t="str">
        <f>IFERROR(MID(VLOOKUP($C218,ODDIL,2,0),1,FIND(",",VLOOKUP($C218,ODDIL,2,0),1)-1) &amp;  "…", VLOOKUP($C218,ODDIL,2,0))</f>
        <v>RSC TURBINE ERFURT…</v>
      </c>
      <c r="F218" s="298"/>
      <c r="G218" s="298"/>
      <c r="H218" s="298"/>
      <c r="I218" s="298"/>
      <c r="J218" s="298"/>
    </row>
  </sheetData>
  <sortState ref="B12:S141">
    <sortCondition ref="I12:I141"/>
    <sortCondition ref="P12:P141"/>
  </sortState>
  <mergeCells count="12">
    <mergeCell ref="A1:K1"/>
    <mergeCell ref="A2:K2"/>
    <mergeCell ref="D3:H3"/>
    <mergeCell ref="A5:K5"/>
    <mergeCell ref="A10:K10"/>
    <mergeCell ref="A185:K185"/>
    <mergeCell ref="AB10:AE10"/>
    <mergeCell ref="P10:S10"/>
    <mergeCell ref="T10:W10"/>
    <mergeCell ref="X10:AA10"/>
    <mergeCell ref="F206:J211"/>
    <mergeCell ref="F213:J218"/>
  </mergeCells>
  <conditionalFormatting sqref="M12:M141">
    <cfRule type="expression" dxfId="9" priority="1">
      <formula>AND(A12=0,M12&lt;&gt;"")</formula>
    </cfRule>
  </conditionalFormatting>
  <pageMargins left="0.46" right="0.55118110236220474" top="0.36" bottom="0.31" header="0.33" footer="0.19685039370078741"/>
  <pageSetup paperSize="9" scale="65"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AG186"/>
  <sheetViews>
    <sheetView zoomScale="85" zoomScaleNormal="85" workbookViewId="0">
      <selection activeCell="C12" sqref="C12:H12"/>
    </sheetView>
  </sheetViews>
  <sheetFormatPr defaultColWidth="8.85546875" defaultRowHeight="12.75" outlineLevelCol="1" x14ac:dyDescent="0.2"/>
  <cols>
    <col min="1" max="1" width="5.7109375" style="22" customWidth="1"/>
    <col min="2" max="2" width="7.28515625" style="22" customWidth="1"/>
    <col min="3" max="3" width="14" style="1" customWidth="1"/>
    <col min="4" max="4" width="25.140625" style="22" customWidth="1"/>
    <col min="5" max="5" width="34.42578125" style="22" customWidth="1"/>
    <col min="6" max="6" width="9" style="22" customWidth="1"/>
    <col min="7" max="7" width="7.28515625" style="22" customWidth="1"/>
    <col min="8" max="8" width="9" style="22" customWidth="1"/>
    <col min="9" max="9" width="11.5703125" style="22" customWidth="1"/>
    <col min="10" max="10" width="10" style="22" customWidth="1"/>
    <col min="11" max="11" width="4.42578125" style="22" customWidth="1"/>
    <col min="12" max="12" width="8.42578125" customWidth="1"/>
    <col min="13" max="14" width="5.42578125" hidden="1" customWidth="1" outlineLevel="1"/>
    <col min="15" max="15" width="4.140625" hidden="1" customWidth="1" outlineLevel="1"/>
    <col min="16" max="16" width="6.42578125" hidden="1" customWidth="1" outlineLevel="1"/>
    <col min="17" max="17" width="5.85546875" hidden="1" customWidth="1" outlineLevel="1"/>
    <col min="18" max="19" width="8.85546875" hidden="1" customWidth="1" outlineLevel="1"/>
    <col min="20" max="20" width="6.42578125" hidden="1" customWidth="1" outlineLevel="1"/>
    <col min="21" max="21" width="5.85546875" hidden="1" customWidth="1" outlineLevel="1"/>
    <col min="22" max="23" width="8.85546875" hidden="1" customWidth="1" outlineLevel="1"/>
    <col min="24" max="24" width="6.42578125" hidden="1" customWidth="1" outlineLevel="1"/>
    <col min="25" max="25" width="5.85546875" hidden="1" customWidth="1" outlineLevel="1"/>
    <col min="26" max="27" width="8.85546875" hidden="1" customWidth="1" outlineLevel="1"/>
    <col min="28" max="28" width="6.42578125" hidden="1" customWidth="1" outlineLevel="1"/>
    <col min="29" max="29" width="5.85546875" hidden="1" customWidth="1" outlineLevel="1"/>
    <col min="30" max="32" width="8.85546875" hidden="1" customWidth="1" outlineLevel="1"/>
    <col min="33" max="33" width="8.85546875" collapsed="1"/>
  </cols>
  <sheetData>
    <row r="1" spans="1:33" s="22" customFormat="1" ht="33.75" customHeight="1" x14ac:dyDescent="0.2">
      <c r="A1" s="289" t="str">
        <f>CTRL!B7</f>
        <v>R E G I O N E M   O R L I C K A   L A N Š K R O U N   2 0 1 4</v>
      </c>
      <c r="B1" s="289"/>
      <c r="C1" s="289"/>
      <c r="D1" s="289"/>
      <c r="E1" s="289"/>
      <c r="F1" s="289"/>
      <c r="G1" s="289"/>
      <c r="H1" s="289"/>
      <c r="I1" s="289"/>
      <c r="J1" s="289"/>
      <c r="K1" s="289"/>
      <c r="P1"/>
      <c r="Q1"/>
      <c r="R1"/>
      <c r="S1"/>
      <c r="T1"/>
      <c r="U1"/>
      <c r="V1"/>
      <c r="W1"/>
      <c r="X1"/>
      <c r="Y1"/>
      <c r="Z1"/>
      <c r="AA1"/>
      <c r="AB1"/>
      <c r="AC1"/>
      <c r="AD1"/>
      <c r="AE1"/>
      <c r="AF1"/>
      <c r="AG1"/>
    </row>
    <row r="2" spans="1:33" s="22" customFormat="1" ht="15.75" x14ac:dyDescent="0.2">
      <c r="A2" s="284" t="str">
        <f>CTRL!B8</f>
        <v>28. ročník mezinárodního cyklistického závodu juniorů / 28th edition of international cycling race of juniors</v>
      </c>
      <c r="B2" s="284"/>
      <c r="C2" s="284"/>
      <c r="D2" s="284"/>
      <c r="E2" s="284"/>
      <c r="F2" s="284"/>
      <c r="G2" s="284"/>
      <c r="H2" s="284"/>
      <c r="I2" s="284"/>
      <c r="J2" s="284"/>
      <c r="K2" s="284"/>
      <c r="P2"/>
      <c r="Q2"/>
      <c r="R2"/>
      <c r="S2"/>
      <c r="T2"/>
      <c r="U2"/>
      <c r="V2"/>
      <c r="W2"/>
      <c r="X2"/>
      <c r="Y2"/>
      <c r="Z2"/>
      <c r="AA2"/>
      <c r="AB2"/>
      <c r="AC2"/>
      <c r="AD2"/>
      <c r="AE2"/>
      <c r="AF2"/>
      <c r="AG2"/>
    </row>
    <row r="3" spans="1:33" s="22" customFormat="1" ht="18.75" x14ac:dyDescent="0.3">
      <c r="C3" s="1"/>
      <c r="D3" s="285" t="str">
        <f>CTRL!B23</f>
        <v>po 2. etapě / after 2nd Stage</v>
      </c>
      <c r="E3" s="285"/>
      <c r="F3" s="285"/>
      <c r="G3" s="285"/>
      <c r="H3" s="285"/>
      <c r="I3" s="51"/>
      <c r="K3" s="2" t="str">
        <f>"Com.no.: 13/" &amp; CTRL!B27</f>
        <v>Com.no.: 13/31</v>
      </c>
      <c r="P3"/>
      <c r="Q3" s="134"/>
      <c r="R3"/>
      <c r="S3"/>
      <c r="T3"/>
      <c r="U3"/>
      <c r="V3"/>
      <c r="W3"/>
      <c r="X3"/>
      <c r="Y3"/>
      <c r="Z3"/>
      <c r="AA3"/>
      <c r="AB3"/>
      <c r="AC3"/>
      <c r="AD3"/>
      <c r="AE3"/>
      <c r="AF3"/>
      <c r="AG3"/>
    </row>
    <row r="4" spans="1:33" s="22" customFormat="1" x14ac:dyDescent="0.2">
      <c r="A4" s="64" t="str">
        <f>"Datum / Date: "&amp;TEXT(CTRL!B11,"dd.mm.rrrr")</f>
        <v>Datum / Date: 09.08.2014</v>
      </c>
      <c r="C4" s="1"/>
      <c r="K4" s="14" t="str">
        <f>"Místo konání / Place: "&amp;CTRL!B16&amp;""</f>
        <v>Místo konání / Place: Lanškroun (CZE)</v>
      </c>
      <c r="P4"/>
      <c r="Q4" s="134"/>
      <c r="R4"/>
      <c r="S4"/>
      <c r="T4"/>
      <c r="U4"/>
      <c r="V4"/>
      <c r="W4"/>
      <c r="X4"/>
      <c r="Y4"/>
      <c r="Z4"/>
      <c r="AA4"/>
      <c r="AB4"/>
      <c r="AC4"/>
      <c r="AD4"/>
      <c r="AE4"/>
      <c r="AF4"/>
      <c r="AG4"/>
    </row>
    <row r="5" spans="1:33" s="22" customFormat="1" ht="21" x14ac:dyDescent="0.2">
      <c r="A5" s="286" t="s">
        <v>225</v>
      </c>
      <c r="B5" s="286"/>
      <c r="C5" s="286"/>
      <c r="D5" s="286"/>
      <c r="E5" s="286"/>
      <c r="F5" s="286"/>
      <c r="G5" s="286"/>
      <c r="H5" s="286"/>
      <c r="I5" s="286"/>
      <c r="J5" s="286"/>
      <c r="K5" s="286"/>
      <c r="P5"/>
      <c r="Q5" s="102"/>
      <c r="R5"/>
      <c r="S5"/>
      <c r="T5"/>
      <c r="U5"/>
      <c r="V5"/>
      <c r="W5"/>
      <c r="X5"/>
      <c r="Y5"/>
      <c r="Z5"/>
      <c r="AA5"/>
      <c r="AB5"/>
      <c r="AC5"/>
      <c r="AD5"/>
      <c r="AE5"/>
      <c r="AF5"/>
      <c r="AG5"/>
    </row>
    <row r="6" spans="1:33" s="22" customFormat="1" ht="9" customHeight="1" x14ac:dyDescent="0.2">
      <c r="C6" s="1"/>
      <c r="P6"/>
      <c r="Q6"/>
      <c r="R6"/>
      <c r="S6"/>
      <c r="T6"/>
      <c r="U6"/>
      <c r="V6"/>
      <c r="W6"/>
      <c r="X6"/>
      <c r="Y6"/>
      <c r="Z6"/>
      <c r="AA6"/>
      <c r="AB6"/>
      <c r="AC6"/>
      <c r="AD6"/>
      <c r="AE6"/>
      <c r="AF6"/>
      <c r="AG6"/>
    </row>
    <row r="7" spans="1:33" s="22" customFormat="1" x14ac:dyDescent="0.2">
      <c r="A7" s="87" t="s">
        <v>0</v>
      </c>
      <c r="B7" s="87" t="s">
        <v>1</v>
      </c>
      <c r="C7" s="87" t="s">
        <v>2</v>
      </c>
      <c r="D7" s="87" t="s">
        <v>3</v>
      </c>
      <c r="E7" s="87" t="s">
        <v>4</v>
      </c>
      <c r="F7" s="87" t="s">
        <v>5</v>
      </c>
      <c r="G7" s="87" t="s">
        <v>69</v>
      </c>
      <c r="H7" s="87" t="s">
        <v>12</v>
      </c>
      <c r="I7" s="87" t="s">
        <v>60</v>
      </c>
      <c r="J7" s="87" t="s">
        <v>28</v>
      </c>
      <c r="K7" s="87"/>
      <c r="P7"/>
      <c r="Q7"/>
      <c r="R7"/>
      <c r="S7"/>
      <c r="T7"/>
      <c r="U7"/>
      <c r="V7"/>
      <c r="W7"/>
      <c r="X7"/>
      <c r="Y7"/>
      <c r="Z7"/>
      <c r="AA7"/>
      <c r="AB7"/>
      <c r="AC7"/>
      <c r="AD7"/>
      <c r="AE7"/>
      <c r="AF7"/>
      <c r="AG7"/>
    </row>
    <row r="8" spans="1:33" s="22" customFormat="1" x14ac:dyDescent="0.2">
      <c r="A8" s="86" t="s">
        <v>6</v>
      </c>
      <c r="B8" s="86" t="s">
        <v>7</v>
      </c>
      <c r="C8" s="86" t="s">
        <v>8</v>
      </c>
      <c r="D8" s="86" t="s">
        <v>9</v>
      </c>
      <c r="E8" s="86" t="s">
        <v>15</v>
      </c>
      <c r="F8" s="86" t="s">
        <v>10</v>
      </c>
      <c r="G8" s="86" t="s">
        <v>70</v>
      </c>
      <c r="H8" s="86" t="s">
        <v>11</v>
      </c>
      <c r="I8" s="86" t="s">
        <v>61</v>
      </c>
      <c r="J8" s="86" t="s">
        <v>59</v>
      </c>
      <c r="K8" s="86"/>
      <c r="P8"/>
      <c r="Q8"/>
      <c r="R8"/>
      <c r="S8"/>
      <c r="T8"/>
      <c r="U8"/>
      <c r="V8"/>
      <c r="W8"/>
      <c r="X8"/>
      <c r="Y8"/>
      <c r="Z8"/>
      <c r="AA8"/>
      <c r="AB8"/>
      <c r="AC8"/>
      <c r="AD8"/>
      <c r="AE8"/>
      <c r="AF8"/>
      <c r="AG8"/>
    </row>
    <row r="9" spans="1:33" s="22" customFormat="1" ht="8.25" customHeight="1" thickBot="1" x14ac:dyDescent="0.25">
      <c r="C9" s="1"/>
      <c r="P9"/>
      <c r="Q9"/>
      <c r="R9"/>
      <c r="S9"/>
      <c r="T9"/>
      <c r="U9"/>
      <c r="V9"/>
      <c r="W9"/>
      <c r="X9"/>
      <c r="Y9"/>
      <c r="Z9"/>
      <c r="AA9"/>
      <c r="AB9"/>
      <c r="AC9"/>
      <c r="AD9"/>
      <c r="AE9"/>
      <c r="AF9"/>
      <c r="AG9"/>
    </row>
    <row r="10" spans="1:33" s="22" customFormat="1" ht="14.25" customHeight="1" x14ac:dyDescent="0.2">
      <c r="A10" s="291"/>
      <c r="B10" s="291"/>
      <c r="C10" s="291"/>
      <c r="D10" s="291"/>
      <c r="E10" s="291"/>
      <c r="F10" s="291"/>
      <c r="G10" s="291"/>
      <c r="H10" s="291"/>
      <c r="I10" s="291"/>
      <c r="J10" s="291"/>
      <c r="K10" s="291"/>
      <c r="M10" s="165"/>
      <c r="N10" s="165"/>
      <c r="P10" s="297" t="s">
        <v>20</v>
      </c>
      <c r="Q10" s="297"/>
      <c r="R10" s="297"/>
      <c r="S10" s="297"/>
      <c r="T10" s="296" t="s">
        <v>19</v>
      </c>
      <c r="U10" s="296"/>
      <c r="V10" s="296"/>
      <c r="W10" s="296"/>
      <c r="X10" s="297" t="s">
        <v>18</v>
      </c>
      <c r="Y10" s="297"/>
      <c r="Z10" s="297"/>
      <c r="AA10" s="297"/>
      <c r="AB10" s="296" t="s">
        <v>17</v>
      </c>
      <c r="AC10" s="296"/>
      <c r="AD10" s="296"/>
      <c r="AE10" s="296"/>
      <c r="AF10" s="41" t="s">
        <v>16</v>
      </c>
      <c r="AG10"/>
    </row>
    <row r="11" spans="1:33" s="22" customFormat="1" ht="15" x14ac:dyDescent="0.2">
      <c r="A11" s="26" t="str">
        <f xml:space="preserve"> "Délka / Distance: " &amp; CTRL!C3 &amp; " km"</f>
        <v>Délka / Distance: 86,2 km</v>
      </c>
      <c r="B11" s="27"/>
      <c r="C11" s="27"/>
      <c r="D11" s="27"/>
      <c r="E11" s="58"/>
      <c r="F11" s="58"/>
      <c r="G11" s="58"/>
      <c r="H11" s="58"/>
      <c r="I11" s="58"/>
      <c r="J11" s="58"/>
      <c r="K11" s="58" t="s">
        <v>236</v>
      </c>
      <c r="M11" s="165" t="s">
        <v>213</v>
      </c>
      <c r="N11" s="165" t="s">
        <v>214</v>
      </c>
      <c r="P11" s="166" t="s">
        <v>197</v>
      </c>
      <c r="Q11" s="166" t="s">
        <v>195</v>
      </c>
      <c r="R11" s="166" t="s">
        <v>196</v>
      </c>
      <c r="S11" s="166" t="s">
        <v>198</v>
      </c>
      <c r="T11" s="167" t="s">
        <v>197</v>
      </c>
      <c r="U11" s="167" t="s">
        <v>195</v>
      </c>
      <c r="V11" s="167" t="s">
        <v>196</v>
      </c>
      <c r="W11" s="167" t="s">
        <v>198</v>
      </c>
      <c r="X11" s="166" t="s">
        <v>197</v>
      </c>
      <c r="Y11" s="166" t="s">
        <v>195</v>
      </c>
      <c r="Z11" s="166" t="s">
        <v>196</v>
      </c>
      <c r="AA11" s="166" t="s">
        <v>198</v>
      </c>
      <c r="AB11" s="167" t="s">
        <v>197</v>
      </c>
      <c r="AC11" s="167" t="s">
        <v>195</v>
      </c>
      <c r="AD11" s="167" t="s">
        <v>196</v>
      </c>
      <c r="AE11" s="167" t="s">
        <v>198</v>
      </c>
      <c r="AF11" s="42"/>
      <c r="AG11"/>
    </row>
    <row r="12" spans="1:33" s="71" customFormat="1" ht="13.7" customHeight="1" x14ac:dyDescent="0.2">
      <c r="A12" s="55">
        <v>1</v>
      </c>
      <c r="B12" s="115">
        <v>17</v>
      </c>
      <c r="C12" s="65" t="str">
        <f t="shared" ref="C12:C43" si="0">VLOOKUP(B12,STARTOVKA,2,0)</f>
        <v>GER19980912</v>
      </c>
      <c r="D12" s="66" t="str">
        <f t="shared" ref="D12:D43" si="1">VLOOKUP(B12,STARTOVKA,3,0)</f>
        <v>CLAUSS Marc</v>
      </c>
      <c r="E12" s="67" t="str">
        <f t="shared" ref="E12:E43" si="2">VLOOKUP(B12,STARTOVKA,4,0)</f>
        <v>JUNIOREN SCHWALBE TEAM SACHSEN</v>
      </c>
      <c r="F12" s="68" t="str">
        <f t="shared" ref="F12:F43" si="3">VLOOKUP(B12,STARTOVKA,5,0)</f>
        <v>SAC 135276</v>
      </c>
      <c r="G12" s="69" t="str">
        <f t="shared" ref="G12:G43" si="4">VLOOKUP(B12,STARTOVKA,6,0)</f>
        <v>CADET</v>
      </c>
      <c r="H12" s="69" t="str">
        <f t="shared" ref="H12:H43" si="5">VLOOKUP(B12,STARTOVKA,7,0)</f>
        <v>SCW</v>
      </c>
      <c r="I12" s="70">
        <f t="shared" ref="I12:I43" si="6">SUM(R12,V12,Z12,AD12)-SUM(S12,W12,AA12,AE12)+AF12</f>
        <v>0.18894675925925924</v>
      </c>
      <c r="J12" s="33">
        <f t="shared" ref="J12:J43" si="7">I12-$I$12</f>
        <v>0</v>
      </c>
      <c r="K12" s="33"/>
      <c r="M12" s="71">
        <f t="shared" ref="M12:M43" si="8">IF(A12="","",A12)</f>
        <v>1</v>
      </c>
      <c r="N12" s="71">
        <f t="shared" ref="N12:N43" si="9">SUM(P12,T12,X12,AB12,)</f>
        <v>6</v>
      </c>
      <c r="P12" s="38">
        <v>5</v>
      </c>
      <c r="Q12" s="45">
        <v>17</v>
      </c>
      <c r="R12" s="43">
        <v>5.0648148148148144E-2</v>
      </c>
      <c r="S12" s="37"/>
      <c r="T12" s="39">
        <v>1</v>
      </c>
      <c r="U12" s="46">
        <v>17</v>
      </c>
      <c r="V12" s="47">
        <v>0.13841435185185186</v>
      </c>
      <c r="W12" s="40">
        <v>1.1574074074074073E-4</v>
      </c>
      <c r="X12" s="38"/>
      <c r="Y12" s="45"/>
      <c r="Z12" s="43"/>
      <c r="AA12" s="37"/>
      <c r="AB12" s="39"/>
      <c r="AC12" s="46"/>
      <c r="AD12" s="47"/>
      <c r="AE12" s="40"/>
      <c r="AF12" s="37"/>
      <c r="AG12" s="44"/>
    </row>
    <row r="13" spans="1:33" s="71" customFormat="1" ht="13.7" customHeight="1" x14ac:dyDescent="0.2">
      <c r="A13" s="55">
        <v>2</v>
      </c>
      <c r="B13" s="115">
        <v>40</v>
      </c>
      <c r="C13" s="65" t="e">
        <f t="shared" si="0"/>
        <v>#N/A</v>
      </c>
      <c r="D13" s="66" t="e">
        <f t="shared" si="1"/>
        <v>#N/A</v>
      </c>
      <c r="E13" s="67" t="e">
        <f t="shared" si="2"/>
        <v>#N/A</v>
      </c>
      <c r="F13" s="68" t="e">
        <f t="shared" si="3"/>
        <v>#N/A</v>
      </c>
      <c r="G13" s="69" t="e">
        <f t="shared" si="4"/>
        <v>#N/A</v>
      </c>
      <c r="H13" s="69" t="e">
        <f t="shared" si="5"/>
        <v>#N/A</v>
      </c>
      <c r="I13" s="70">
        <f t="shared" si="6"/>
        <v>0.18894675925925924</v>
      </c>
      <c r="J13" s="33">
        <f t="shared" si="7"/>
        <v>0</v>
      </c>
      <c r="K13" s="33"/>
      <c r="M13" s="71">
        <f t="shared" si="8"/>
        <v>2</v>
      </c>
      <c r="N13" s="71">
        <f t="shared" si="9"/>
        <v>6</v>
      </c>
      <c r="P13" s="38">
        <v>1</v>
      </c>
      <c r="Q13" s="45">
        <v>40</v>
      </c>
      <c r="R13" s="43">
        <v>5.0648148148148144E-2</v>
      </c>
      <c r="S13" s="37">
        <v>1.1574074074074073E-4</v>
      </c>
      <c r="T13" s="39">
        <v>5</v>
      </c>
      <c r="U13" s="46">
        <v>40</v>
      </c>
      <c r="V13" s="47">
        <v>0.13841435185185186</v>
      </c>
      <c r="W13" s="40">
        <v>0</v>
      </c>
      <c r="X13" s="38"/>
      <c r="Y13" s="45"/>
      <c r="Z13" s="43"/>
      <c r="AA13" s="37"/>
      <c r="AB13" s="39"/>
      <c r="AC13" s="46"/>
      <c r="AD13" s="47"/>
      <c r="AE13" s="40"/>
      <c r="AF13" s="37"/>
      <c r="AG13" s="44"/>
    </row>
    <row r="14" spans="1:33" s="71" customFormat="1" ht="13.7" customHeight="1" x14ac:dyDescent="0.2">
      <c r="A14" s="55">
        <v>3</v>
      </c>
      <c r="B14" s="115">
        <v>108</v>
      </c>
      <c r="C14" s="65" t="e">
        <f t="shared" si="0"/>
        <v>#N/A</v>
      </c>
      <c r="D14" s="66" t="e">
        <f t="shared" si="1"/>
        <v>#N/A</v>
      </c>
      <c r="E14" s="67" t="e">
        <f t="shared" si="2"/>
        <v>#N/A</v>
      </c>
      <c r="F14" s="68" t="e">
        <f t="shared" si="3"/>
        <v>#N/A</v>
      </c>
      <c r="G14" s="69" t="e">
        <f t="shared" si="4"/>
        <v>#N/A</v>
      </c>
      <c r="H14" s="69" t="e">
        <f t="shared" si="5"/>
        <v>#N/A</v>
      </c>
      <c r="I14" s="70">
        <f t="shared" si="6"/>
        <v>0.18899305555555554</v>
      </c>
      <c r="J14" s="33">
        <f t="shared" si="7"/>
        <v>4.6296296296294281E-5</v>
      </c>
      <c r="K14" s="33"/>
      <c r="M14" s="71">
        <f t="shared" si="8"/>
        <v>3</v>
      </c>
      <c r="N14" s="71">
        <f t="shared" si="9"/>
        <v>36</v>
      </c>
      <c r="P14" s="38">
        <v>2</v>
      </c>
      <c r="Q14" s="45">
        <v>108</v>
      </c>
      <c r="R14" s="43">
        <v>5.0648148148148144E-2</v>
      </c>
      <c r="S14" s="37">
        <v>6.9444444444444444E-5</v>
      </c>
      <c r="T14" s="39">
        <v>34</v>
      </c>
      <c r="U14" s="46">
        <v>108</v>
      </c>
      <c r="V14" s="47">
        <v>0.13841435185185186</v>
      </c>
      <c r="W14" s="40">
        <v>0</v>
      </c>
      <c r="X14" s="38"/>
      <c r="Y14" s="45"/>
      <c r="Z14" s="43"/>
      <c r="AA14" s="37"/>
      <c r="AB14" s="39"/>
      <c r="AC14" s="46"/>
      <c r="AD14" s="47"/>
      <c r="AE14" s="40"/>
      <c r="AF14" s="37"/>
      <c r="AG14" s="44"/>
    </row>
    <row r="15" spans="1:33" s="71" customFormat="1" ht="13.7" customHeight="1" x14ac:dyDescent="0.2">
      <c r="A15" s="55">
        <v>4</v>
      </c>
      <c r="B15" s="115">
        <v>7</v>
      </c>
      <c r="C15" s="65" t="str">
        <f t="shared" si="0"/>
        <v>GER19970419</v>
      </c>
      <c r="D15" s="66" t="str">
        <f t="shared" si="1"/>
        <v>BURCHARDT Karl</v>
      </c>
      <c r="E15" s="67" t="str">
        <f t="shared" si="2"/>
        <v>RSC TURBINE ERFURT</v>
      </c>
      <c r="F15" s="68" t="str">
        <f t="shared" si="3"/>
        <v>THÜ173418</v>
      </c>
      <c r="G15" s="69" t="str">
        <f t="shared" si="4"/>
        <v>JUNIOR*</v>
      </c>
      <c r="H15" s="69" t="str">
        <f t="shared" si="5"/>
        <v>TUR</v>
      </c>
      <c r="I15" s="70">
        <f t="shared" si="6"/>
        <v>0.1890162037037037</v>
      </c>
      <c r="J15" s="33">
        <f t="shared" si="7"/>
        <v>6.94444444444553E-5</v>
      </c>
      <c r="K15" s="33"/>
      <c r="M15" s="71">
        <f t="shared" si="8"/>
        <v>4</v>
      </c>
      <c r="N15" s="71">
        <f t="shared" si="9"/>
        <v>11</v>
      </c>
      <c r="P15" s="38">
        <v>3</v>
      </c>
      <c r="Q15" s="45">
        <v>7</v>
      </c>
      <c r="R15" s="43">
        <v>5.0648148148148144E-2</v>
      </c>
      <c r="S15" s="37">
        <v>4.6296296296296294E-5</v>
      </c>
      <c r="T15" s="39">
        <v>8</v>
      </c>
      <c r="U15" s="46">
        <v>7</v>
      </c>
      <c r="V15" s="47">
        <v>0.13841435185185186</v>
      </c>
      <c r="W15" s="40">
        <v>0</v>
      </c>
      <c r="X15" s="38"/>
      <c r="Y15" s="45"/>
      <c r="Z15" s="43"/>
      <c r="AA15" s="37"/>
      <c r="AB15" s="39"/>
      <c r="AC15" s="46"/>
      <c r="AD15" s="47"/>
      <c r="AE15" s="40"/>
      <c r="AF15" s="37"/>
      <c r="AG15" s="44"/>
    </row>
    <row r="16" spans="1:33" s="71" customFormat="1" ht="13.7" customHeight="1" x14ac:dyDescent="0.2">
      <c r="A16" s="55">
        <v>5</v>
      </c>
      <c r="B16" s="115">
        <v>89</v>
      </c>
      <c r="C16" s="65" t="e">
        <f t="shared" si="0"/>
        <v>#N/A</v>
      </c>
      <c r="D16" s="66" t="e">
        <f t="shared" si="1"/>
        <v>#N/A</v>
      </c>
      <c r="E16" s="67" t="e">
        <f t="shared" si="2"/>
        <v>#N/A</v>
      </c>
      <c r="F16" s="68" t="e">
        <f t="shared" si="3"/>
        <v>#N/A</v>
      </c>
      <c r="G16" s="69" t="e">
        <f t="shared" si="4"/>
        <v>#N/A</v>
      </c>
      <c r="H16" s="69" t="e">
        <f t="shared" si="5"/>
        <v>#N/A</v>
      </c>
      <c r="I16" s="70">
        <f t="shared" si="6"/>
        <v>0.18906249999999999</v>
      </c>
      <c r="J16" s="33">
        <f t="shared" si="7"/>
        <v>1.1574074074074958E-4</v>
      </c>
      <c r="K16" s="33"/>
      <c r="M16" s="71">
        <f t="shared" si="8"/>
        <v>5</v>
      </c>
      <c r="N16" s="71">
        <f t="shared" si="9"/>
        <v>27</v>
      </c>
      <c r="P16" s="38">
        <v>4</v>
      </c>
      <c r="Q16" s="45">
        <v>89</v>
      </c>
      <c r="R16" s="43">
        <v>5.0648148148148144E-2</v>
      </c>
      <c r="S16" s="37"/>
      <c r="T16" s="39">
        <v>23</v>
      </c>
      <c r="U16" s="46">
        <v>89</v>
      </c>
      <c r="V16" s="47">
        <v>0.13841435185185186</v>
      </c>
      <c r="W16" s="40">
        <v>0</v>
      </c>
      <c r="X16" s="38"/>
      <c r="Y16" s="45"/>
      <c r="Z16" s="43"/>
      <c r="AA16" s="37"/>
      <c r="AB16" s="39"/>
      <c r="AC16" s="46"/>
      <c r="AD16" s="47"/>
      <c r="AE16" s="40"/>
      <c r="AF16" s="37"/>
      <c r="AG16" s="44"/>
    </row>
    <row r="17" spans="1:33" s="71" customFormat="1" ht="13.7" customHeight="1" x14ac:dyDescent="0.2">
      <c r="A17" s="55">
        <v>6</v>
      </c>
      <c r="B17" s="115">
        <v>76</v>
      </c>
      <c r="C17" s="65" t="e">
        <f t="shared" si="0"/>
        <v>#N/A</v>
      </c>
      <c r="D17" s="66" t="e">
        <f t="shared" si="1"/>
        <v>#N/A</v>
      </c>
      <c r="E17" s="67" t="e">
        <f t="shared" si="2"/>
        <v>#N/A</v>
      </c>
      <c r="F17" s="68" t="e">
        <f t="shared" si="3"/>
        <v>#N/A</v>
      </c>
      <c r="G17" s="69" t="e">
        <f t="shared" si="4"/>
        <v>#N/A</v>
      </c>
      <c r="H17" s="69" t="e">
        <f t="shared" si="5"/>
        <v>#N/A</v>
      </c>
      <c r="I17" s="70">
        <f t="shared" si="6"/>
        <v>0.18937499999999999</v>
      </c>
      <c r="J17" s="33">
        <f t="shared" si="7"/>
        <v>4.2824074074074292E-4</v>
      </c>
      <c r="K17" s="33"/>
      <c r="M17" s="71">
        <f t="shared" si="8"/>
        <v>6</v>
      </c>
      <c r="N17" s="71">
        <f t="shared" si="9"/>
        <v>8</v>
      </c>
      <c r="P17" s="38">
        <v>6</v>
      </c>
      <c r="Q17" s="45">
        <v>76</v>
      </c>
      <c r="R17" s="43">
        <v>5.1030092592592592E-2</v>
      </c>
      <c r="S17" s="37"/>
      <c r="T17" s="39">
        <v>2</v>
      </c>
      <c r="U17" s="46">
        <v>76</v>
      </c>
      <c r="V17" s="47">
        <v>0.13841435185185186</v>
      </c>
      <c r="W17" s="40">
        <v>6.9444444444444444E-5</v>
      </c>
      <c r="X17" s="38"/>
      <c r="Y17" s="45"/>
      <c r="Z17" s="43"/>
      <c r="AA17" s="37"/>
      <c r="AB17" s="39"/>
      <c r="AC17" s="46"/>
      <c r="AD17" s="47"/>
      <c r="AE17" s="40"/>
      <c r="AF17" s="37"/>
      <c r="AG17" s="44"/>
    </row>
    <row r="18" spans="1:33" s="71" customFormat="1" ht="13.7" customHeight="1" x14ac:dyDescent="0.2">
      <c r="A18" s="55">
        <v>7</v>
      </c>
      <c r="B18" s="115">
        <v>96</v>
      </c>
      <c r="C18" s="65" t="str">
        <f t="shared" si="0"/>
        <v>CZE19960516</v>
      </c>
      <c r="D18" s="66" t="str">
        <f t="shared" si="1"/>
        <v xml:space="preserve">SCHMIDT Vít </v>
      </c>
      <c r="E18" s="67" t="str">
        <f t="shared" si="2"/>
        <v xml:space="preserve">TJ FAVORIT BRNO </v>
      </c>
      <c r="F18" s="68">
        <f t="shared" si="3"/>
        <v>8369</v>
      </c>
      <c r="G18" s="69" t="str">
        <f t="shared" si="4"/>
        <v>JUNIOR</v>
      </c>
      <c r="H18" s="69" t="str">
        <f t="shared" si="5"/>
        <v>FAV</v>
      </c>
      <c r="I18" s="70">
        <f t="shared" si="6"/>
        <v>0.18945601851851854</v>
      </c>
      <c r="J18" s="33">
        <f t="shared" si="7"/>
        <v>5.0925925925929261E-4</v>
      </c>
      <c r="K18" s="33"/>
      <c r="M18" s="71">
        <f t="shared" si="8"/>
        <v>7</v>
      </c>
      <c r="N18" s="71">
        <f t="shared" si="9"/>
        <v>21</v>
      </c>
      <c r="P18" s="38">
        <v>7</v>
      </c>
      <c r="Q18" s="45">
        <v>96</v>
      </c>
      <c r="R18" s="43">
        <v>5.1041666666666673E-2</v>
      </c>
      <c r="S18" s="37"/>
      <c r="T18" s="39">
        <v>14</v>
      </c>
      <c r="U18" s="46">
        <v>96</v>
      </c>
      <c r="V18" s="47">
        <v>0.13841435185185186</v>
      </c>
      <c r="W18" s="40">
        <v>0</v>
      </c>
      <c r="X18" s="38"/>
      <c r="Y18" s="45"/>
      <c r="Z18" s="43"/>
      <c r="AA18" s="37"/>
      <c r="AB18" s="39"/>
      <c r="AC18" s="46"/>
      <c r="AD18" s="47"/>
      <c r="AE18" s="40"/>
      <c r="AF18" s="37"/>
      <c r="AG18" s="44"/>
    </row>
    <row r="19" spans="1:33" s="71" customFormat="1" ht="13.7" customHeight="1" x14ac:dyDescent="0.2">
      <c r="A19" s="55">
        <v>8</v>
      </c>
      <c r="B19" s="115">
        <v>48</v>
      </c>
      <c r="C19" s="65" t="str">
        <f t="shared" si="0"/>
        <v>CZE19981009</v>
      </c>
      <c r="D19" s="66" t="str">
        <f t="shared" si="1"/>
        <v xml:space="preserve">SIRŮČEK Václav </v>
      </c>
      <c r="E19" s="67" t="str">
        <f t="shared" si="2"/>
        <v>KC KOOPERATIVA SG JABLONEC N.N</v>
      </c>
      <c r="F19" s="68">
        <f t="shared" si="3"/>
        <v>8749</v>
      </c>
      <c r="G19" s="69" t="str">
        <f t="shared" si="4"/>
        <v>CADET</v>
      </c>
      <c r="H19" s="69" t="str">
        <f t="shared" si="5"/>
        <v>KOO</v>
      </c>
      <c r="I19" s="70">
        <f t="shared" si="6"/>
        <v>0.18945601851851854</v>
      </c>
      <c r="J19" s="33">
        <f t="shared" si="7"/>
        <v>5.0925925925929261E-4</v>
      </c>
      <c r="K19" s="33"/>
      <c r="M19" s="71">
        <f t="shared" si="8"/>
        <v>8</v>
      </c>
      <c r="N19" s="71">
        <f t="shared" si="9"/>
        <v>39</v>
      </c>
      <c r="P19" s="38">
        <v>8</v>
      </c>
      <c r="Q19" s="45">
        <v>48</v>
      </c>
      <c r="R19" s="43">
        <v>5.1041666666666673E-2</v>
      </c>
      <c r="S19" s="37"/>
      <c r="T19" s="39">
        <v>31</v>
      </c>
      <c r="U19" s="46">
        <v>48</v>
      </c>
      <c r="V19" s="47">
        <v>0.13841435185185186</v>
      </c>
      <c r="W19" s="40">
        <v>0</v>
      </c>
      <c r="X19" s="38"/>
      <c r="Y19" s="45"/>
      <c r="Z19" s="43"/>
      <c r="AA19" s="37"/>
      <c r="AB19" s="39"/>
      <c r="AC19" s="46"/>
      <c r="AD19" s="47"/>
      <c r="AE19" s="40"/>
      <c r="AF19" s="37"/>
      <c r="AG19" s="44"/>
    </row>
    <row r="20" spans="1:33" s="71" customFormat="1" ht="13.7" customHeight="1" x14ac:dyDescent="0.2">
      <c r="A20" s="55">
        <v>9</v>
      </c>
      <c r="B20" s="115">
        <v>58</v>
      </c>
      <c r="C20" s="65" t="str">
        <f t="shared" si="0"/>
        <v>CZE19970902</v>
      </c>
      <c r="D20" s="66" t="str">
        <f t="shared" si="1"/>
        <v xml:space="preserve">VÝVODA Jan </v>
      </c>
      <c r="E20" s="67" t="str">
        <f t="shared" si="2"/>
        <v xml:space="preserve">TJ SIGMA HRANICE </v>
      </c>
      <c r="F20" s="68">
        <f t="shared" si="3"/>
        <v>7780</v>
      </c>
      <c r="G20" s="69" t="str">
        <f t="shared" si="4"/>
        <v>JUNIOR*</v>
      </c>
      <c r="H20" s="69" t="str">
        <f t="shared" si="5"/>
        <v>GLI</v>
      </c>
      <c r="I20" s="70">
        <f t="shared" si="6"/>
        <v>0.18975694444444444</v>
      </c>
      <c r="J20" s="33">
        <f t="shared" si="7"/>
        <v>8.1018518518519156E-4</v>
      </c>
      <c r="K20" s="33"/>
      <c r="M20" s="71">
        <f t="shared" si="8"/>
        <v>9</v>
      </c>
      <c r="N20" s="71">
        <f t="shared" si="9"/>
        <v>59</v>
      </c>
      <c r="P20" s="38">
        <v>10</v>
      </c>
      <c r="Q20" s="45">
        <v>58</v>
      </c>
      <c r="R20" s="43">
        <v>5.1342592592592586E-2</v>
      </c>
      <c r="S20" s="37"/>
      <c r="T20" s="39">
        <v>49</v>
      </c>
      <c r="U20" s="46">
        <v>58</v>
      </c>
      <c r="V20" s="47">
        <v>0.13841435185185186</v>
      </c>
      <c r="W20" s="40">
        <v>0</v>
      </c>
      <c r="X20" s="38"/>
      <c r="Y20" s="45"/>
      <c r="Z20" s="43"/>
      <c r="AA20" s="37"/>
      <c r="AB20" s="39"/>
      <c r="AC20" s="46"/>
      <c r="AD20" s="47"/>
      <c r="AE20" s="40"/>
      <c r="AF20" s="37"/>
      <c r="AG20" s="44"/>
    </row>
    <row r="21" spans="1:33" s="71" customFormat="1" ht="13.7" customHeight="1" x14ac:dyDescent="0.2">
      <c r="A21" s="55">
        <v>10</v>
      </c>
      <c r="B21" s="115">
        <v>77</v>
      </c>
      <c r="C21" s="65" t="e">
        <f t="shared" si="0"/>
        <v>#N/A</v>
      </c>
      <c r="D21" s="66" t="e">
        <f t="shared" si="1"/>
        <v>#N/A</v>
      </c>
      <c r="E21" s="67" t="e">
        <f t="shared" si="2"/>
        <v>#N/A</v>
      </c>
      <c r="F21" s="68" t="e">
        <f t="shared" si="3"/>
        <v>#N/A</v>
      </c>
      <c r="G21" s="69" t="e">
        <f t="shared" si="4"/>
        <v>#N/A</v>
      </c>
      <c r="H21" s="69" t="e">
        <f t="shared" si="5"/>
        <v>#N/A</v>
      </c>
      <c r="I21" s="70">
        <f t="shared" si="6"/>
        <v>0.18975694444444444</v>
      </c>
      <c r="J21" s="33">
        <f t="shared" si="7"/>
        <v>8.1018518518519156E-4</v>
      </c>
      <c r="K21" s="33"/>
      <c r="M21" s="71">
        <f t="shared" si="8"/>
        <v>10</v>
      </c>
      <c r="N21" s="71">
        <f t="shared" si="9"/>
        <v>62</v>
      </c>
      <c r="P21" s="38">
        <v>9</v>
      </c>
      <c r="Q21" s="45">
        <v>77</v>
      </c>
      <c r="R21" s="43">
        <v>5.1342592592592586E-2</v>
      </c>
      <c r="S21" s="37"/>
      <c r="T21" s="39">
        <v>53</v>
      </c>
      <c r="U21" s="46">
        <v>77</v>
      </c>
      <c r="V21" s="47">
        <v>0.13841435185185186</v>
      </c>
      <c r="W21" s="40">
        <v>0</v>
      </c>
      <c r="X21" s="38"/>
      <c r="Y21" s="45"/>
      <c r="Z21" s="43"/>
      <c r="AA21" s="37"/>
      <c r="AB21" s="39"/>
      <c r="AC21" s="46"/>
      <c r="AD21" s="47"/>
      <c r="AE21" s="40"/>
      <c r="AF21" s="37"/>
      <c r="AG21" s="44"/>
    </row>
    <row r="22" spans="1:33" s="71" customFormat="1" ht="13.7" customHeight="1" x14ac:dyDescent="0.2">
      <c r="A22" s="55">
        <v>11</v>
      </c>
      <c r="B22" s="115">
        <v>107</v>
      </c>
      <c r="C22" s="65" t="str">
        <f t="shared" si="0"/>
        <v>CZE19970110</v>
      </c>
      <c r="D22" s="66" t="str">
        <f t="shared" si="1"/>
        <v xml:space="preserve">KŘIKAVA Jakub </v>
      </c>
      <c r="E22" s="67" t="str">
        <f t="shared" si="2"/>
        <v xml:space="preserve">TJ ZČE CYKLISTIKA PLZEŇ </v>
      </c>
      <c r="F22" s="68">
        <f t="shared" si="3"/>
        <v>9167</v>
      </c>
      <c r="G22" s="69" t="str">
        <f t="shared" si="4"/>
        <v>JUNIOR*</v>
      </c>
      <c r="H22" s="69" t="str">
        <f t="shared" si="5"/>
        <v>LOU</v>
      </c>
      <c r="I22" s="70">
        <f t="shared" si="6"/>
        <v>0.18981481481481483</v>
      </c>
      <c r="J22" s="33">
        <f t="shared" si="7"/>
        <v>8.6805555555558023E-4</v>
      </c>
      <c r="K22" s="33"/>
      <c r="M22" s="71">
        <f t="shared" si="8"/>
        <v>11</v>
      </c>
      <c r="N22" s="71">
        <f t="shared" si="9"/>
        <v>28</v>
      </c>
      <c r="P22" s="38">
        <v>25</v>
      </c>
      <c r="Q22" s="45">
        <v>107</v>
      </c>
      <c r="R22" s="43">
        <v>5.1446759259259262E-2</v>
      </c>
      <c r="S22" s="37"/>
      <c r="T22" s="39">
        <v>3</v>
      </c>
      <c r="U22" s="46">
        <v>107</v>
      </c>
      <c r="V22" s="47">
        <v>0.13841435185185186</v>
      </c>
      <c r="W22" s="40">
        <v>4.6296296296296294E-5</v>
      </c>
      <c r="X22" s="38"/>
      <c r="Y22" s="45"/>
      <c r="Z22" s="43"/>
      <c r="AA22" s="37"/>
      <c r="AB22" s="39"/>
      <c r="AC22" s="46"/>
      <c r="AD22" s="47"/>
      <c r="AE22" s="40"/>
      <c r="AF22" s="37"/>
      <c r="AG22" s="44"/>
    </row>
    <row r="23" spans="1:33" s="71" customFormat="1" ht="13.7" customHeight="1" x14ac:dyDescent="0.2">
      <c r="A23" s="55">
        <v>12</v>
      </c>
      <c r="B23" s="115">
        <v>54</v>
      </c>
      <c r="C23" s="65" t="str">
        <f t="shared" si="0"/>
        <v>POL19960621</v>
      </c>
      <c r="D23" s="66" t="str">
        <f t="shared" si="1"/>
        <v>TROSZOK Robert</v>
      </c>
      <c r="E23" s="67" t="str">
        <f t="shared" si="2"/>
        <v>GRUPA KOLARSKA GLIWICE BA</v>
      </c>
      <c r="F23" s="68" t="str">
        <f t="shared" si="3"/>
        <v>SLA231</v>
      </c>
      <c r="G23" s="69" t="str">
        <f t="shared" si="4"/>
        <v>JUNIOR</v>
      </c>
      <c r="H23" s="69" t="str">
        <f t="shared" si="5"/>
        <v>GLI</v>
      </c>
      <c r="I23" s="70">
        <f t="shared" si="6"/>
        <v>0.18982638888888889</v>
      </c>
      <c r="J23" s="33">
        <f t="shared" si="7"/>
        <v>8.7962962962964686E-4</v>
      </c>
      <c r="K23" s="33"/>
      <c r="M23" s="71">
        <f t="shared" si="8"/>
        <v>12</v>
      </c>
      <c r="N23" s="71">
        <f t="shared" si="9"/>
        <v>97</v>
      </c>
      <c r="P23" s="38">
        <v>26</v>
      </c>
      <c r="Q23" s="45">
        <v>54</v>
      </c>
      <c r="R23" s="43">
        <v>5.1446759259259262E-2</v>
      </c>
      <c r="S23" s="37"/>
      <c r="T23" s="39">
        <v>71</v>
      </c>
      <c r="U23" s="46">
        <v>54</v>
      </c>
      <c r="V23" s="47">
        <v>0.13841435185185186</v>
      </c>
      <c r="W23" s="40">
        <v>3.4722222222222222E-5</v>
      </c>
      <c r="X23" s="38"/>
      <c r="Y23" s="45"/>
      <c r="Z23" s="43"/>
      <c r="AA23" s="37"/>
      <c r="AB23" s="39"/>
      <c r="AC23" s="46"/>
      <c r="AD23" s="47"/>
      <c r="AE23" s="40"/>
      <c r="AF23" s="37"/>
      <c r="AG23" s="44"/>
    </row>
    <row r="24" spans="1:33" s="71" customFormat="1" ht="13.7" customHeight="1" x14ac:dyDescent="0.2">
      <c r="A24" s="55">
        <v>13</v>
      </c>
      <c r="B24" s="115">
        <v>27</v>
      </c>
      <c r="C24" s="65" t="e">
        <f t="shared" si="0"/>
        <v>#N/A</v>
      </c>
      <c r="D24" s="66" t="e">
        <f t="shared" si="1"/>
        <v>#N/A</v>
      </c>
      <c r="E24" s="67" t="e">
        <f t="shared" si="2"/>
        <v>#N/A</v>
      </c>
      <c r="F24" s="68" t="e">
        <f t="shared" si="3"/>
        <v>#N/A</v>
      </c>
      <c r="G24" s="69" t="e">
        <f t="shared" si="4"/>
        <v>#N/A</v>
      </c>
      <c r="H24" s="69" t="e">
        <f t="shared" si="5"/>
        <v>#N/A</v>
      </c>
      <c r="I24" s="70">
        <f t="shared" si="6"/>
        <v>0.18982638888888889</v>
      </c>
      <c r="J24" s="33">
        <f t="shared" si="7"/>
        <v>8.7962962962964686E-4</v>
      </c>
      <c r="K24" s="33"/>
      <c r="M24" s="71">
        <f t="shared" si="8"/>
        <v>13</v>
      </c>
      <c r="N24" s="71">
        <f t="shared" si="9"/>
        <v>100</v>
      </c>
      <c r="P24" s="38">
        <v>22</v>
      </c>
      <c r="Q24" s="45">
        <v>27</v>
      </c>
      <c r="R24" s="43">
        <v>5.1446759259259262E-2</v>
      </c>
      <c r="S24" s="37"/>
      <c r="T24" s="39">
        <v>78</v>
      </c>
      <c r="U24" s="46">
        <v>27</v>
      </c>
      <c r="V24" s="47">
        <v>0.13841435185185186</v>
      </c>
      <c r="W24" s="40">
        <v>3.4722222222222222E-5</v>
      </c>
      <c r="X24" s="38"/>
      <c r="Y24" s="45"/>
      <c r="Z24" s="43"/>
      <c r="AA24" s="37"/>
      <c r="AB24" s="39"/>
      <c r="AC24" s="46"/>
      <c r="AD24" s="47"/>
      <c r="AE24" s="40"/>
      <c r="AF24" s="37"/>
      <c r="AG24" s="44"/>
    </row>
    <row r="25" spans="1:33" s="71" customFormat="1" ht="13.7" customHeight="1" x14ac:dyDescent="0.2">
      <c r="A25" s="55">
        <v>14</v>
      </c>
      <c r="B25" s="115">
        <v>103</v>
      </c>
      <c r="C25" s="65" t="str">
        <f t="shared" si="0"/>
        <v>CZE19970319</v>
      </c>
      <c r="D25" s="66" t="str">
        <f t="shared" si="1"/>
        <v xml:space="preserve">NEUMAN Daniel </v>
      </c>
      <c r="E25" s="67" t="str">
        <f t="shared" si="2"/>
        <v xml:space="preserve">TJ STADION LOUNY </v>
      </c>
      <c r="F25" s="68">
        <f t="shared" si="3"/>
        <v>9610</v>
      </c>
      <c r="G25" s="69" t="str">
        <f t="shared" si="4"/>
        <v>JUNIOR*</v>
      </c>
      <c r="H25" s="69" t="str">
        <f t="shared" si="5"/>
        <v>LOU</v>
      </c>
      <c r="I25" s="70">
        <f t="shared" si="6"/>
        <v>0.18983796296296296</v>
      </c>
      <c r="J25" s="33">
        <f t="shared" si="7"/>
        <v>8.9120370370371349E-4</v>
      </c>
      <c r="K25" s="33"/>
      <c r="M25" s="71">
        <f t="shared" si="8"/>
        <v>14</v>
      </c>
      <c r="N25" s="71">
        <f t="shared" si="9"/>
        <v>101</v>
      </c>
      <c r="P25" s="38">
        <v>55</v>
      </c>
      <c r="Q25" s="45">
        <v>103</v>
      </c>
      <c r="R25" s="43">
        <v>5.1446759259259262E-2</v>
      </c>
      <c r="S25" s="37"/>
      <c r="T25" s="39">
        <v>46</v>
      </c>
      <c r="U25" s="46">
        <v>103</v>
      </c>
      <c r="V25" s="47">
        <v>0.13841435185185186</v>
      </c>
      <c r="W25" s="40">
        <v>2.3148148148148147E-5</v>
      </c>
      <c r="X25" s="38"/>
      <c r="Y25" s="45"/>
      <c r="Z25" s="43"/>
      <c r="AA25" s="37"/>
      <c r="AB25" s="39"/>
      <c r="AC25" s="46"/>
      <c r="AD25" s="47"/>
      <c r="AE25" s="40"/>
      <c r="AF25" s="37"/>
      <c r="AG25" s="44"/>
    </row>
    <row r="26" spans="1:33" s="71" customFormat="1" ht="13.7" customHeight="1" x14ac:dyDescent="0.2">
      <c r="A26" s="55">
        <v>15</v>
      </c>
      <c r="B26" s="115">
        <v>119</v>
      </c>
      <c r="C26" s="65" t="e">
        <f t="shared" si="0"/>
        <v>#N/A</v>
      </c>
      <c r="D26" s="66" t="e">
        <f t="shared" si="1"/>
        <v>#N/A</v>
      </c>
      <c r="E26" s="67" t="e">
        <f t="shared" si="2"/>
        <v>#N/A</v>
      </c>
      <c r="F26" s="68" t="e">
        <f t="shared" si="3"/>
        <v>#N/A</v>
      </c>
      <c r="G26" s="69" t="e">
        <f t="shared" si="4"/>
        <v>#N/A</v>
      </c>
      <c r="H26" s="69" t="e">
        <f t="shared" si="5"/>
        <v>#N/A</v>
      </c>
      <c r="I26" s="70">
        <f t="shared" si="6"/>
        <v>0.18984953703703705</v>
      </c>
      <c r="J26" s="33">
        <f t="shared" si="7"/>
        <v>9.0277777777780788E-4</v>
      </c>
      <c r="K26" s="33"/>
      <c r="M26" s="71">
        <f t="shared" si="8"/>
        <v>15</v>
      </c>
      <c r="N26" s="71">
        <f t="shared" si="9"/>
        <v>77</v>
      </c>
      <c r="P26" s="38">
        <v>38</v>
      </c>
      <c r="Q26" s="45">
        <v>119</v>
      </c>
      <c r="R26" s="43">
        <v>5.1446759259259262E-2</v>
      </c>
      <c r="S26" s="37"/>
      <c r="T26" s="39">
        <v>39</v>
      </c>
      <c r="U26" s="46">
        <v>119</v>
      </c>
      <c r="V26" s="47">
        <v>0.13841435185185186</v>
      </c>
      <c r="W26" s="40">
        <v>1.1574074074074073E-5</v>
      </c>
      <c r="X26" s="38"/>
      <c r="Y26" s="45"/>
      <c r="Z26" s="43"/>
      <c r="AA26" s="37"/>
      <c r="AB26" s="39"/>
      <c r="AC26" s="46"/>
      <c r="AD26" s="47"/>
      <c r="AE26" s="40"/>
      <c r="AF26" s="37"/>
      <c r="AG26" s="44"/>
    </row>
    <row r="27" spans="1:33" s="71" customFormat="1" ht="13.7" customHeight="1" x14ac:dyDescent="0.2">
      <c r="A27" s="55">
        <v>16</v>
      </c>
      <c r="B27" s="115">
        <v>74</v>
      </c>
      <c r="C27" s="65" t="str">
        <f t="shared" si="0"/>
        <v>SVK19980324</v>
      </c>
      <c r="D27" s="66" t="str">
        <f t="shared" si="1"/>
        <v>KOVÁČ Milan</v>
      </c>
      <c r="E27" s="67" t="str">
        <f t="shared" si="2"/>
        <v>SLÁVIA ŠG TRENČÍN</v>
      </c>
      <c r="F27" s="68">
        <f t="shared" si="3"/>
        <v>5908</v>
      </c>
      <c r="G27" s="69" t="str">
        <f t="shared" si="4"/>
        <v>CADET</v>
      </c>
      <c r="H27" s="69" t="str">
        <f t="shared" si="5"/>
        <v>SLA</v>
      </c>
      <c r="I27" s="70">
        <f t="shared" si="6"/>
        <v>0.18986111111111112</v>
      </c>
      <c r="J27" s="33">
        <f t="shared" si="7"/>
        <v>9.1435185185187451E-4</v>
      </c>
      <c r="K27" s="33"/>
      <c r="M27" s="71">
        <f t="shared" si="8"/>
        <v>16</v>
      </c>
      <c r="N27" s="71">
        <f t="shared" si="9"/>
        <v>18</v>
      </c>
      <c r="P27" s="38">
        <v>14</v>
      </c>
      <c r="Q27" s="45">
        <v>74</v>
      </c>
      <c r="R27" s="43">
        <v>5.1446759259259262E-2</v>
      </c>
      <c r="S27" s="37"/>
      <c r="T27" s="39">
        <v>4</v>
      </c>
      <c r="U27" s="46">
        <v>74</v>
      </c>
      <c r="V27" s="47">
        <v>0.13841435185185186</v>
      </c>
      <c r="W27" s="40">
        <v>0</v>
      </c>
      <c r="X27" s="38"/>
      <c r="Y27" s="45"/>
      <c r="Z27" s="43"/>
      <c r="AA27" s="37"/>
      <c r="AB27" s="39"/>
      <c r="AC27" s="46"/>
      <c r="AD27" s="47"/>
      <c r="AE27" s="40"/>
      <c r="AF27" s="37"/>
      <c r="AG27" s="44"/>
    </row>
    <row r="28" spans="1:33" s="71" customFormat="1" ht="13.7" customHeight="1" x14ac:dyDescent="0.2">
      <c r="A28" s="55">
        <v>17</v>
      </c>
      <c r="B28" s="115">
        <v>19</v>
      </c>
      <c r="C28" s="65" t="e">
        <f t="shared" si="0"/>
        <v>#N/A</v>
      </c>
      <c r="D28" s="66" t="e">
        <f t="shared" si="1"/>
        <v>#N/A</v>
      </c>
      <c r="E28" s="67" t="e">
        <f t="shared" si="2"/>
        <v>#N/A</v>
      </c>
      <c r="F28" s="68" t="e">
        <f t="shared" si="3"/>
        <v>#N/A</v>
      </c>
      <c r="G28" s="69" t="e">
        <f t="shared" si="4"/>
        <v>#N/A</v>
      </c>
      <c r="H28" s="69" t="e">
        <f t="shared" si="5"/>
        <v>#N/A</v>
      </c>
      <c r="I28" s="70">
        <f t="shared" si="6"/>
        <v>0.18986111111111112</v>
      </c>
      <c r="J28" s="33">
        <f t="shared" si="7"/>
        <v>9.1435185185187451E-4</v>
      </c>
      <c r="K28" s="33"/>
      <c r="M28" s="71">
        <f t="shared" si="8"/>
        <v>17</v>
      </c>
      <c r="N28" s="71">
        <f t="shared" si="9"/>
        <v>25</v>
      </c>
      <c r="P28" s="38">
        <v>15</v>
      </c>
      <c r="Q28" s="45">
        <v>19</v>
      </c>
      <c r="R28" s="43">
        <v>5.1446759259259262E-2</v>
      </c>
      <c r="S28" s="37"/>
      <c r="T28" s="39">
        <v>10</v>
      </c>
      <c r="U28" s="46">
        <v>19</v>
      </c>
      <c r="V28" s="47">
        <v>0.13841435185185186</v>
      </c>
      <c r="W28" s="40">
        <v>0</v>
      </c>
      <c r="X28" s="38"/>
      <c r="Y28" s="45"/>
      <c r="Z28" s="43"/>
      <c r="AA28" s="37"/>
      <c r="AB28" s="39"/>
      <c r="AC28" s="46"/>
      <c r="AD28" s="47"/>
      <c r="AE28" s="40"/>
      <c r="AF28" s="37"/>
      <c r="AG28" s="44"/>
    </row>
    <row r="29" spans="1:33" s="71" customFormat="1" ht="13.7" customHeight="1" x14ac:dyDescent="0.2">
      <c r="A29" s="55">
        <v>18</v>
      </c>
      <c r="B29" s="115">
        <v>51</v>
      </c>
      <c r="C29" s="65" t="str">
        <f t="shared" si="0"/>
        <v>CZE19980726</v>
      </c>
      <c r="D29" s="66" t="str">
        <f t="shared" si="1"/>
        <v xml:space="preserve">POKORNÝ Petr </v>
      </c>
      <c r="E29" s="67" t="str">
        <f t="shared" si="2"/>
        <v xml:space="preserve">ACK STARÁ VES NAD ONDŘEJNICÍ </v>
      </c>
      <c r="F29" s="68">
        <f t="shared" si="3"/>
        <v>9870</v>
      </c>
      <c r="G29" s="69" t="str">
        <f t="shared" si="4"/>
        <v>CADET</v>
      </c>
      <c r="H29" s="69" t="str">
        <f t="shared" si="5"/>
        <v>GLI</v>
      </c>
      <c r="I29" s="70">
        <f t="shared" si="6"/>
        <v>0.18986111111111112</v>
      </c>
      <c r="J29" s="33">
        <f t="shared" si="7"/>
        <v>9.1435185185187451E-4</v>
      </c>
      <c r="K29" s="33"/>
      <c r="M29" s="71">
        <f t="shared" si="8"/>
        <v>18</v>
      </c>
      <c r="N29" s="71">
        <f t="shared" si="9"/>
        <v>34</v>
      </c>
      <c r="P29" s="38">
        <v>13</v>
      </c>
      <c r="Q29" s="45">
        <v>51</v>
      </c>
      <c r="R29" s="43">
        <v>5.1446759259259262E-2</v>
      </c>
      <c r="S29" s="37"/>
      <c r="T29" s="39">
        <v>21</v>
      </c>
      <c r="U29" s="46">
        <v>51</v>
      </c>
      <c r="V29" s="47">
        <v>0.13841435185185186</v>
      </c>
      <c r="W29" s="40">
        <v>0</v>
      </c>
      <c r="X29" s="38"/>
      <c r="Y29" s="45"/>
      <c r="Z29" s="43"/>
      <c r="AA29" s="37"/>
      <c r="AB29" s="39"/>
      <c r="AC29" s="46"/>
      <c r="AD29" s="47"/>
      <c r="AE29" s="40"/>
      <c r="AF29" s="37"/>
      <c r="AG29" s="44"/>
    </row>
    <row r="30" spans="1:33" s="71" customFormat="1" ht="13.7" customHeight="1" x14ac:dyDescent="0.2">
      <c r="A30" s="55">
        <v>19</v>
      </c>
      <c r="B30" s="115">
        <v>26</v>
      </c>
      <c r="C30" s="65" t="e">
        <f t="shared" si="0"/>
        <v>#N/A</v>
      </c>
      <c r="D30" s="66" t="e">
        <f t="shared" si="1"/>
        <v>#N/A</v>
      </c>
      <c r="E30" s="67" t="e">
        <f t="shared" si="2"/>
        <v>#N/A</v>
      </c>
      <c r="F30" s="68" t="e">
        <f t="shared" si="3"/>
        <v>#N/A</v>
      </c>
      <c r="G30" s="69" t="e">
        <f t="shared" si="4"/>
        <v>#N/A</v>
      </c>
      <c r="H30" s="69" t="e">
        <f t="shared" si="5"/>
        <v>#N/A</v>
      </c>
      <c r="I30" s="70">
        <f t="shared" si="6"/>
        <v>0.18986111111111112</v>
      </c>
      <c r="J30" s="33">
        <f t="shared" si="7"/>
        <v>9.1435185185187451E-4</v>
      </c>
      <c r="K30" s="33"/>
      <c r="M30" s="71">
        <f t="shared" si="8"/>
        <v>19</v>
      </c>
      <c r="N30" s="71">
        <f t="shared" si="9"/>
        <v>35</v>
      </c>
      <c r="P30" s="38">
        <v>29</v>
      </c>
      <c r="Q30" s="45">
        <v>26</v>
      </c>
      <c r="R30" s="43">
        <v>5.1446759259259262E-2</v>
      </c>
      <c r="S30" s="37"/>
      <c r="T30" s="39">
        <v>6</v>
      </c>
      <c r="U30" s="46">
        <v>26</v>
      </c>
      <c r="V30" s="47">
        <v>0.13841435185185186</v>
      </c>
      <c r="W30" s="40">
        <v>0</v>
      </c>
      <c r="X30" s="38"/>
      <c r="Y30" s="45"/>
      <c r="Z30" s="43"/>
      <c r="AA30" s="37"/>
      <c r="AB30" s="39"/>
      <c r="AC30" s="46"/>
      <c r="AD30" s="47"/>
      <c r="AE30" s="40"/>
      <c r="AF30" s="37"/>
      <c r="AG30" s="44"/>
    </row>
    <row r="31" spans="1:33" s="71" customFormat="1" ht="13.7" customHeight="1" x14ac:dyDescent="0.2">
      <c r="A31" s="55">
        <v>20</v>
      </c>
      <c r="B31" s="115">
        <v>35</v>
      </c>
      <c r="C31" s="65" t="str">
        <f t="shared" si="0"/>
        <v>CZE19970320</v>
      </c>
      <c r="D31" s="66" t="str">
        <f t="shared" si="1"/>
        <v xml:space="preserve">KUTIŠ Martin </v>
      </c>
      <c r="E31" s="67" t="str">
        <f t="shared" si="2"/>
        <v>ALLTRAINING.CZ</v>
      </c>
      <c r="F31" s="68">
        <f t="shared" si="3"/>
        <v>19969</v>
      </c>
      <c r="G31" s="69" t="str">
        <f t="shared" si="4"/>
        <v>JUNIOR*</v>
      </c>
      <c r="H31" s="69" t="str">
        <f t="shared" si="5"/>
        <v>REM</v>
      </c>
      <c r="I31" s="70">
        <f t="shared" si="6"/>
        <v>0.18986111111111112</v>
      </c>
      <c r="J31" s="33">
        <f t="shared" si="7"/>
        <v>9.1435185185187451E-4</v>
      </c>
      <c r="K31" s="33"/>
      <c r="M31" s="71">
        <f t="shared" si="8"/>
        <v>20</v>
      </c>
      <c r="N31" s="71">
        <f t="shared" si="9"/>
        <v>40</v>
      </c>
      <c r="P31" s="38">
        <v>21</v>
      </c>
      <c r="Q31" s="45">
        <v>35</v>
      </c>
      <c r="R31" s="43">
        <v>5.1446759259259262E-2</v>
      </c>
      <c r="S31" s="37"/>
      <c r="T31" s="39">
        <v>19</v>
      </c>
      <c r="U31" s="46">
        <v>35</v>
      </c>
      <c r="V31" s="47">
        <v>0.13841435185185186</v>
      </c>
      <c r="W31" s="40">
        <v>0</v>
      </c>
      <c r="X31" s="38"/>
      <c r="Y31" s="45"/>
      <c r="Z31" s="43"/>
      <c r="AA31" s="37"/>
      <c r="AB31" s="39"/>
      <c r="AC31" s="46"/>
      <c r="AD31" s="47"/>
      <c r="AE31" s="40"/>
      <c r="AF31" s="37"/>
      <c r="AG31" s="44"/>
    </row>
    <row r="32" spans="1:33" s="71" customFormat="1" ht="13.7" customHeight="1" x14ac:dyDescent="0.2">
      <c r="A32" s="55">
        <v>21</v>
      </c>
      <c r="B32" s="115">
        <v>101</v>
      </c>
      <c r="C32" s="65" t="str">
        <f t="shared" si="0"/>
        <v>CZE19970829</v>
      </c>
      <c r="D32" s="66" t="str">
        <f t="shared" si="1"/>
        <v xml:space="preserve">BAŘTIPÁN Josef </v>
      </c>
      <c r="E32" s="67" t="str">
        <f t="shared" si="2"/>
        <v xml:space="preserve">TJ STADION LOUNY </v>
      </c>
      <c r="F32" s="68">
        <f t="shared" si="3"/>
        <v>9818</v>
      </c>
      <c r="G32" s="69" t="str">
        <f t="shared" si="4"/>
        <v>JUNIOR*</v>
      </c>
      <c r="H32" s="69" t="str">
        <f t="shared" si="5"/>
        <v>LOU</v>
      </c>
      <c r="I32" s="70">
        <f t="shared" si="6"/>
        <v>0.18986111111111112</v>
      </c>
      <c r="J32" s="33">
        <f t="shared" si="7"/>
        <v>9.1435185185187451E-4</v>
      </c>
      <c r="K32" s="33"/>
      <c r="M32" s="71">
        <f t="shared" si="8"/>
        <v>21</v>
      </c>
      <c r="N32" s="71">
        <f t="shared" si="9"/>
        <v>44</v>
      </c>
      <c r="P32" s="38">
        <v>35</v>
      </c>
      <c r="Q32" s="45">
        <v>101</v>
      </c>
      <c r="R32" s="43">
        <v>5.1446759259259262E-2</v>
      </c>
      <c r="S32" s="37"/>
      <c r="T32" s="39">
        <v>9</v>
      </c>
      <c r="U32" s="46">
        <v>101</v>
      </c>
      <c r="V32" s="47">
        <v>0.13841435185185186</v>
      </c>
      <c r="W32" s="40">
        <v>0</v>
      </c>
      <c r="X32" s="38"/>
      <c r="Y32" s="45"/>
      <c r="Z32" s="43"/>
      <c r="AA32" s="37"/>
      <c r="AB32" s="39"/>
      <c r="AC32" s="46"/>
      <c r="AD32" s="47"/>
      <c r="AE32" s="40"/>
      <c r="AF32" s="37"/>
      <c r="AG32" s="44"/>
    </row>
    <row r="33" spans="1:33" s="71" customFormat="1" ht="13.7" customHeight="1" x14ac:dyDescent="0.2">
      <c r="A33" s="55">
        <v>22</v>
      </c>
      <c r="B33" s="115">
        <v>83</v>
      </c>
      <c r="C33" s="65" t="str">
        <f t="shared" si="0"/>
        <v>CZE19960724</v>
      </c>
      <c r="D33" s="66" t="str">
        <f t="shared" si="1"/>
        <v xml:space="preserve">BECHYNĚ Matěj </v>
      </c>
      <c r="E33" s="67" t="str">
        <f t="shared" si="2"/>
        <v>VZW TIELTSE RENNERSCLUB - JIELKER GELDHOF</v>
      </c>
      <c r="F33" s="68">
        <f t="shared" si="3"/>
        <v>14315</v>
      </c>
      <c r="G33" s="69" t="str">
        <f t="shared" si="4"/>
        <v>JUNIOR</v>
      </c>
      <c r="H33" s="69" t="str">
        <f t="shared" si="5"/>
        <v>KOV</v>
      </c>
      <c r="I33" s="70">
        <f t="shared" si="6"/>
        <v>0.18986111111111112</v>
      </c>
      <c r="J33" s="33">
        <f t="shared" si="7"/>
        <v>9.1435185185187451E-4</v>
      </c>
      <c r="K33" s="33"/>
      <c r="M33" s="71">
        <f t="shared" si="8"/>
        <v>22</v>
      </c>
      <c r="N33" s="71">
        <f t="shared" si="9"/>
        <v>49</v>
      </c>
      <c r="P33" s="38">
        <v>20</v>
      </c>
      <c r="Q33" s="45">
        <v>83</v>
      </c>
      <c r="R33" s="43">
        <v>5.1446759259259262E-2</v>
      </c>
      <c r="S33" s="37"/>
      <c r="T33" s="39">
        <v>29</v>
      </c>
      <c r="U33" s="46">
        <v>83</v>
      </c>
      <c r="V33" s="47">
        <v>0.13841435185185186</v>
      </c>
      <c r="W33" s="40">
        <v>0</v>
      </c>
      <c r="X33" s="38"/>
      <c r="Y33" s="45"/>
      <c r="Z33" s="43"/>
      <c r="AA33" s="37"/>
      <c r="AB33" s="39"/>
      <c r="AC33" s="46"/>
      <c r="AD33" s="47"/>
      <c r="AE33" s="40"/>
      <c r="AF33" s="37"/>
      <c r="AG33" s="44"/>
    </row>
    <row r="34" spans="1:33" s="71" customFormat="1" ht="13.7" customHeight="1" x14ac:dyDescent="0.2">
      <c r="A34" s="55">
        <v>23</v>
      </c>
      <c r="B34" s="115">
        <v>124</v>
      </c>
      <c r="C34" s="65" t="str">
        <f t="shared" si="0"/>
        <v>CZE19970613</v>
      </c>
      <c r="D34" s="66" t="str">
        <f t="shared" si="1"/>
        <v xml:space="preserve">ŠÁNA Jiří </v>
      </c>
      <c r="E34" s="67" t="str">
        <f t="shared" si="2"/>
        <v xml:space="preserve">SKC TUFO PROSTĚJOV </v>
      </c>
      <c r="F34" s="68">
        <f t="shared" si="3"/>
        <v>8743</v>
      </c>
      <c r="G34" s="69" t="str">
        <f t="shared" si="4"/>
        <v>JUNIOR*</v>
      </c>
      <c r="H34" s="69" t="str">
        <f t="shared" si="5"/>
        <v>SKC</v>
      </c>
      <c r="I34" s="70">
        <f t="shared" si="6"/>
        <v>0.18986111111111112</v>
      </c>
      <c r="J34" s="33">
        <f t="shared" si="7"/>
        <v>9.1435185185187451E-4</v>
      </c>
      <c r="K34" s="33"/>
      <c r="M34" s="71">
        <f t="shared" si="8"/>
        <v>23</v>
      </c>
      <c r="N34" s="71">
        <f t="shared" si="9"/>
        <v>50</v>
      </c>
      <c r="P34" s="38">
        <v>34</v>
      </c>
      <c r="Q34" s="45">
        <v>124</v>
      </c>
      <c r="R34" s="43">
        <v>5.1446759259259262E-2</v>
      </c>
      <c r="S34" s="37"/>
      <c r="T34" s="39">
        <v>16</v>
      </c>
      <c r="U34" s="46">
        <v>124</v>
      </c>
      <c r="V34" s="47">
        <v>0.13841435185185186</v>
      </c>
      <c r="W34" s="40">
        <v>0</v>
      </c>
      <c r="X34" s="38"/>
      <c r="Y34" s="45"/>
      <c r="Z34" s="43"/>
      <c r="AA34" s="37"/>
      <c r="AB34" s="39"/>
      <c r="AC34" s="46"/>
      <c r="AD34" s="47"/>
      <c r="AE34" s="40"/>
      <c r="AF34" s="37"/>
      <c r="AG34" s="44"/>
    </row>
    <row r="35" spans="1:33" s="71" customFormat="1" ht="13.7" customHeight="1" x14ac:dyDescent="0.2">
      <c r="A35" s="55">
        <v>24</v>
      </c>
      <c r="B35" s="115">
        <v>87</v>
      </c>
      <c r="C35" s="65" t="e">
        <f t="shared" si="0"/>
        <v>#N/A</v>
      </c>
      <c r="D35" s="66" t="e">
        <f t="shared" si="1"/>
        <v>#N/A</v>
      </c>
      <c r="E35" s="67" t="e">
        <f t="shared" si="2"/>
        <v>#N/A</v>
      </c>
      <c r="F35" s="68" t="e">
        <f t="shared" si="3"/>
        <v>#N/A</v>
      </c>
      <c r="G35" s="69" t="e">
        <f t="shared" si="4"/>
        <v>#N/A</v>
      </c>
      <c r="H35" s="69" t="e">
        <f t="shared" si="5"/>
        <v>#N/A</v>
      </c>
      <c r="I35" s="70">
        <f t="shared" si="6"/>
        <v>0.18986111111111112</v>
      </c>
      <c r="J35" s="33">
        <f t="shared" si="7"/>
        <v>9.1435185185187451E-4</v>
      </c>
      <c r="K35" s="33"/>
      <c r="M35" s="71">
        <f t="shared" si="8"/>
        <v>24</v>
      </c>
      <c r="N35" s="71">
        <f t="shared" si="9"/>
        <v>52</v>
      </c>
      <c r="P35" s="38">
        <v>11</v>
      </c>
      <c r="Q35" s="45">
        <v>87</v>
      </c>
      <c r="R35" s="43">
        <v>5.1446759259259262E-2</v>
      </c>
      <c r="S35" s="37"/>
      <c r="T35" s="39">
        <v>41</v>
      </c>
      <c r="U35" s="46">
        <v>87</v>
      </c>
      <c r="V35" s="47">
        <v>0.13841435185185186</v>
      </c>
      <c r="W35" s="40">
        <v>0</v>
      </c>
      <c r="X35" s="38"/>
      <c r="Y35" s="45"/>
      <c r="Z35" s="43"/>
      <c r="AA35" s="37"/>
      <c r="AB35" s="39"/>
      <c r="AC35" s="46"/>
      <c r="AD35" s="47"/>
      <c r="AE35" s="40"/>
      <c r="AF35" s="37"/>
      <c r="AG35" s="44"/>
    </row>
    <row r="36" spans="1:33" s="71" customFormat="1" ht="13.7" customHeight="1" x14ac:dyDescent="0.2">
      <c r="A36" s="55">
        <v>25</v>
      </c>
      <c r="B36" s="115">
        <v>90</v>
      </c>
      <c r="C36" s="65" t="e">
        <f t="shared" si="0"/>
        <v>#N/A</v>
      </c>
      <c r="D36" s="66" t="e">
        <f t="shared" si="1"/>
        <v>#N/A</v>
      </c>
      <c r="E36" s="67" t="e">
        <f t="shared" si="2"/>
        <v>#N/A</v>
      </c>
      <c r="F36" s="68" t="e">
        <f t="shared" si="3"/>
        <v>#N/A</v>
      </c>
      <c r="G36" s="69" t="e">
        <f t="shared" si="4"/>
        <v>#N/A</v>
      </c>
      <c r="H36" s="69" t="e">
        <f t="shared" si="5"/>
        <v>#N/A</v>
      </c>
      <c r="I36" s="70">
        <f t="shared" si="6"/>
        <v>0.18986111111111112</v>
      </c>
      <c r="J36" s="33">
        <f t="shared" si="7"/>
        <v>9.1435185185187451E-4</v>
      </c>
      <c r="K36" s="33"/>
      <c r="M36" s="71">
        <f t="shared" si="8"/>
        <v>25</v>
      </c>
      <c r="N36" s="71">
        <f t="shared" si="9"/>
        <v>53</v>
      </c>
      <c r="P36" s="38">
        <v>46</v>
      </c>
      <c r="Q36" s="45">
        <v>90</v>
      </c>
      <c r="R36" s="43">
        <v>5.1446759259259262E-2</v>
      </c>
      <c r="S36" s="37"/>
      <c r="T36" s="39">
        <v>7</v>
      </c>
      <c r="U36" s="46">
        <v>90</v>
      </c>
      <c r="V36" s="47">
        <v>0.13841435185185186</v>
      </c>
      <c r="W36" s="40">
        <v>0</v>
      </c>
      <c r="X36" s="38"/>
      <c r="Y36" s="45"/>
      <c r="Z36" s="43"/>
      <c r="AA36" s="37"/>
      <c r="AB36" s="39"/>
      <c r="AC36" s="46"/>
      <c r="AD36" s="47"/>
      <c r="AE36" s="40"/>
      <c r="AF36" s="37"/>
      <c r="AG36" s="44"/>
    </row>
    <row r="37" spans="1:33" s="71" customFormat="1" ht="13.7" customHeight="1" x14ac:dyDescent="0.2">
      <c r="A37" s="55">
        <v>26</v>
      </c>
      <c r="B37" s="115">
        <v>55</v>
      </c>
      <c r="C37" s="65" t="str">
        <f t="shared" si="0"/>
        <v>POL19981009</v>
      </c>
      <c r="D37" s="66" t="str">
        <f t="shared" si="1"/>
        <v>FABIAN Marcel</v>
      </c>
      <c r="E37" s="67" t="str">
        <f t="shared" si="2"/>
        <v>GRUPA KOLARSKA GLIWICE BA</v>
      </c>
      <c r="F37" s="68" t="str">
        <f t="shared" si="3"/>
        <v>SLA012</v>
      </c>
      <c r="G37" s="69" t="str">
        <f t="shared" si="4"/>
        <v>CADET</v>
      </c>
      <c r="H37" s="69" t="str">
        <f t="shared" si="5"/>
        <v>GLI</v>
      </c>
      <c r="I37" s="70">
        <f t="shared" si="6"/>
        <v>0.18986111111111112</v>
      </c>
      <c r="J37" s="33">
        <f t="shared" si="7"/>
        <v>9.1435185185187451E-4</v>
      </c>
      <c r="K37" s="33"/>
      <c r="M37" s="71">
        <f t="shared" si="8"/>
        <v>26</v>
      </c>
      <c r="N37" s="71">
        <f t="shared" si="9"/>
        <v>55</v>
      </c>
      <c r="P37" s="38">
        <v>33</v>
      </c>
      <c r="Q37" s="45">
        <v>55</v>
      </c>
      <c r="R37" s="43">
        <v>5.1446759259259262E-2</v>
      </c>
      <c r="S37" s="37"/>
      <c r="T37" s="39">
        <v>22</v>
      </c>
      <c r="U37" s="46">
        <v>55</v>
      </c>
      <c r="V37" s="47">
        <v>0.13841435185185186</v>
      </c>
      <c r="W37" s="40">
        <v>0</v>
      </c>
      <c r="X37" s="38"/>
      <c r="Y37" s="45"/>
      <c r="Z37" s="43"/>
      <c r="AA37" s="37"/>
      <c r="AB37" s="39"/>
      <c r="AC37" s="46"/>
      <c r="AD37" s="47"/>
      <c r="AE37" s="40"/>
      <c r="AF37" s="37"/>
      <c r="AG37" s="44"/>
    </row>
    <row r="38" spans="1:33" s="71" customFormat="1" ht="13.7" customHeight="1" x14ac:dyDescent="0.2">
      <c r="A38" s="55">
        <v>27</v>
      </c>
      <c r="B38" s="115">
        <v>18</v>
      </c>
      <c r="C38" s="65" t="str">
        <f t="shared" si="0"/>
        <v>GER19980906</v>
      </c>
      <c r="D38" s="66" t="str">
        <f t="shared" si="1"/>
        <v>ZSCHOCKE Maximilian</v>
      </c>
      <c r="E38" s="67" t="str">
        <f t="shared" si="2"/>
        <v>JUNIOREN SCHWALBE TEAM SACHSEN</v>
      </c>
      <c r="F38" s="68" t="str">
        <f t="shared" si="3"/>
        <v>SAC 135079</v>
      </c>
      <c r="G38" s="69" t="str">
        <f t="shared" si="4"/>
        <v>CADET</v>
      </c>
      <c r="H38" s="69" t="str">
        <f t="shared" si="5"/>
        <v>SCW</v>
      </c>
      <c r="I38" s="70">
        <f t="shared" si="6"/>
        <v>0.18986111111111112</v>
      </c>
      <c r="J38" s="33">
        <f t="shared" si="7"/>
        <v>9.1435185185187451E-4</v>
      </c>
      <c r="K38" s="33"/>
      <c r="M38" s="71">
        <f t="shared" si="8"/>
        <v>27</v>
      </c>
      <c r="N38" s="71">
        <f t="shared" si="9"/>
        <v>56</v>
      </c>
      <c r="P38" s="38">
        <v>36</v>
      </c>
      <c r="Q38" s="45">
        <v>18</v>
      </c>
      <c r="R38" s="43">
        <v>5.1446759259259262E-2</v>
      </c>
      <c r="S38" s="37"/>
      <c r="T38" s="39">
        <v>20</v>
      </c>
      <c r="U38" s="46">
        <v>18</v>
      </c>
      <c r="V38" s="47">
        <v>0.13841435185185186</v>
      </c>
      <c r="W38" s="40">
        <v>0</v>
      </c>
      <c r="X38" s="38"/>
      <c r="Y38" s="45"/>
      <c r="Z38" s="43"/>
      <c r="AA38" s="37"/>
      <c r="AB38" s="39"/>
      <c r="AC38" s="46"/>
      <c r="AD38" s="47"/>
      <c r="AE38" s="40"/>
      <c r="AF38" s="37"/>
      <c r="AG38" s="44"/>
    </row>
    <row r="39" spans="1:33" s="71" customFormat="1" ht="13.7" customHeight="1" x14ac:dyDescent="0.2">
      <c r="A39" s="55">
        <v>28</v>
      </c>
      <c r="B39" s="115">
        <v>59</v>
      </c>
      <c r="C39" s="65" t="str">
        <f t="shared" si="0"/>
        <v>CZE19960727</v>
      </c>
      <c r="D39" s="66" t="str">
        <f t="shared" si="1"/>
        <v xml:space="preserve">PREJDA Václav </v>
      </c>
      <c r="E39" s="67" t="str">
        <f t="shared" si="2"/>
        <v xml:space="preserve">SK JIŘÍ TEAM OSTRAVA </v>
      </c>
      <c r="F39" s="68">
        <f t="shared" si="3"/>
        <v>16035</v>
      </c>
      <c r="G39" s="69" t="str">
        <f t="shared" si="4"/>
        <v>JUNIOR</v>
      </c>
      <c r="H39" s="69" t="str">
        <f t="shared" si="5"/>
        <v>GLI</v>
      </c>
      <c r="I39" s="70">
        <f t="shared" si="6"/>
        <v>0.18986111111111112</v>
      </c>
      <c r="J39" s="33">
        <f t="shared" si="7"/>
        <v>9.1435185185187451E-4</v>
      </c>
      <c r="K39" s="33"/>
      <c r="M39" s="71">
        <f t="shared" si="8"/>
        <v>28</v>
      </c>
      <c r="N39" s="71">
        <f t="shared" si="9"/>
        <v>60</v>
      </c>
      <c r="P39" s="38">
        <v>47</v>
      </c>
      <c r="Q39" s="45">
        <v>59</v>
      </c>
      <c r="R39" s="43">
        <v>5.1446759259259262E-2</v>
      </c>
      <c r="S39" s="37"/>
      <c r="T39" s="39">
        <v>13</v>
      </c>
      <c r="U39" s="46">
        <v>59</v>
      </c>
      <c r="V39" s="47">
        <v>0.13841435185185186</v>
      </c>
      <c r="W39" s="40">
        <v>0</v>
      </c>
      <c r="X39" s="38"/>
      <c r="Y39" s="45"/>
      <c r="Z39" s="43"/>
      <c r="AA39" s="37"/>
      <c r="AB39" s="39"/>
      <c r="AC39" s="46"/>
      <c r="AD39" s="47"/>
      <c r="AE39" s="40"/>
      <c r="AF39" s="37"/>
      <c r="AG39" s="44"/>
    </row>
    <row r="40" spans="1:33" s="71" customFormat="1" ht="13.7" customHeight="1" x14ac:dyDescent="0.2">
      <c r="A40" s="55">
        <v>29</v>
      </c>
      <c r="B40" s="115">
        <v>80</v>
      </c>
      <c r="C40" s="65" t="e">
        <f t="shared" si="0"/>
        <v>#N/A</v>
      </c>
      <c r="D40" s="66" t="e">
        <f t="shared" si="1"/>
        <v>#N/A</v>
      </c>
      <c r="E40" s="67" t="e">
        <f t="shared" si="2"/>
        <v>#N/A</v>
      </c>
      <c r="F40" s="68" t="e">
        <f t="shared" si="3"/>
        <v>#N/A</v>
      </c>
      <c r="G40" s="69" t="e">
        <f t="shared" si="4"/>
        <v>#N/A</v>
      </c>
      <c r="H40" s="69" t="e">
        <f t="shared" si="5"/>
        <v>#N/A</v>
      </c>
      <c r="I40" s="70">
        <f t="shared" si="6"/>
        <v>0.18986111111111112</v>
      </c>
      <c r="J40" s="33">
        <f t="shared" si="7"/>
        <v>9.1435185185187451E-4</v>
      </c>
      <c r="K40" s="33"/>
      <c r="M40" s="71">
        <f t="shared" si="8"/>
        <v>29</v>
      </c>
      <c r="N40" s="71">
        <f t="shared" si="9"/>
        <v>62</v>
      </c>
      <c r="P40" s="38">
        <v>51</v>
      </c>
      <c r="Q40" s="45">
        <v>80</v>
      </c>
      <c r="R40" s="43">
        <v>5.1446759259259262E-2</v>
      </c>
      <c r="S40" s="37"/>
      <c r="T40" s="39">
        <v>11</v>
      </c>
      <c r="U40" s="46">
        <v>80</v>
      </c>
      <c r="V40" s="47">
        <v>0.13841435185185186</v>
      </c>
      <c r="W40" s="40">
        <v>0</v>
      </c>
      <c r="X40" s="38"/>
      <c r="Y40" s="45"/>
      <c r="Z40" s="43"/>
      <c r="AA40" s="37"/>
      <c r="AB40" s="39"/>
      <c r="AC40" s="46"/>
      <c r="AD40" s="47"/>
      <c r="AE40" s="40"/>
      <c r="AF40" s="37"/>
      <c r="AG40" s="44"/>
    </row>
    <row r="41" spans="1:33" s="71" customFormat="1" ht="13.7" customHeight="1" x14ac:dyDescent="0.2">
      <c r="A41" s="55">
        <v>30</v>
      </c>
      <c r="B41" s="115">
        <v>111</v>
      </c>
      <c r="C41" s="65" t="str">
        <f t="shared" si="0"/>
        <v>GER19960410</v>
      </c>
      <c r="D41" s="66" t="str">
        <f t="shared" si="1"/>
        <v>BECKER Alexander</v>
      </c>
      <c r="E41" s="67" t="str">
        <f t="shared" si="2"/>
        <v>TEAM BRANDENBURG - RSC COTTBUS</v>
      </c>
      <c r="F41" s="68" t="str">
        <f t="shared" si="3"/>
        <v>042439-11</v>
      </c>
      <c r="G41" s="69" t="str">
        <f t="shared" si="4"/>
        <v>JUNIOR</v>
      </c>
      <c r="H41" s="69" t="str">
        <f t="shared" si="5"/>
        <v>COT</v>
      </c>
      <c r="I41" s="70">
        <f t="shared" si="6"/>
        <v>0.18986111111111112</v>
      </c>
      <c r="J41" s="33">
        <f t="shared" si="7"/>
        <v>9.1435185185187451E-4</v>
      </c>
      <c r="K41" s="33"/>
      <c r="M41" s="71">
        <f t="shared" si="8"/>
        <v>30</v>
      </c>
      <c r="N41" s="71">
        <f t="shared" si="9"/>
        <v>69</v>
      </c>
      <c r="P41" s="38">
        <v>44</v>
      </c>
      <c r="Q41" s="45">
        <v>111</v>
      </c>
      <c r="R41" s="43">
        <v>5.1446759259259262E-2</v>
      </c>
      <c r="S41" s="37"/>
      <c r="T41" s="39">
        <v>25</v>
      </c>
      <c r="U41" s="46">
        <v>111</v>
      </c>
      <c r="V41" s="47">
        <v>0.13841435185185186</v>
      </c>
      <c r="W41" s="40">
        <v>0</v>
      </c>
      <c r="X41" s="38"/>
      <c r="Y41" s="45"/>
      <c r="Z41" s="43"/>
      <c r="AA41" s="37"/>
      <c r="AB41" s="39"/>
      <c r="AC41" s="46"/>
      <c r="AD41" s="47"/>
      <c r="AE41" s="40"/>
      <c r="AF41" s="37"/>
      <c r="AG41" s="44"/>
    </row>
    <row r="42" spans="1:33" s="71" customFormat="1" ht="13.7" customHeight="1" x14ac:dyDescent="0.2">
      <c r="A42" s="55">
        <v>31</v>
      </c>
      <c r="B42" s="115">
        <v>36</v>
      </c>
      <c r="C42" s="65" t="e">
        <f t="shared" si="0"/>
        <v>#N/A</v>
      </c>
      <c r="D42" s="66" t="e">
        <f t="shared" si="1"/>
        <v>#N/A</v>
      </c>
      <c r="E42" s="67" t="e">
        <f t="shared" si="2"/>
        <v>#N/A</v>
      </c>
      <c r="F42" s="68" t="e">
        <f t="shared" si="3"/>
        <v>#N/A</v>
      </c>
      <c r="G42" s="69" t="e">
        <f t="shared" si="4"/>
        <v>#N/A</v>
      </c>
      <c r="H42" s="69" t="e">
        <f t="shared" si="5"/>
        <v>#N/A</v>
      </c>
      <c r="I42" s="70">
        <f t="shared" si="6"/>
        <v>0.18986111111111112</v>
      </c>
      <c r="J42" s="33">
        <f t="shared" si="7"/>
        <v>9.1435185185187451E-4</v>
      </c>
      <c r="K42" s="33"/>
      <c r="M42" s="71">
        <f t="shared" si="8"/>
        <v>31</v>
      </c>
      <c r="N42" s="71">
        <f t="shared" si="9"/>
        <v>69</v>
      </c>
      <c r="P42" s="38">
        <v>31</v>
      </c>
      <c r="Q42" s="45">
        <v>36</v>
      </c>
      <c r="R42" s="43">
        <v>5.1446759259259262E-2</v>
      </c>
      <c r="S42" s="37"/>
      <c r="T42" s="39">
        <v>38</v>
      </c>
      <c r="U42" s="46">
        <v>36</v>
      </c>
      <c r="V42" s="47">
        <v>0.13841435185185186</v>
      </c>
      <c r="W42" s="40">
        <v>0</v>
      </c>
      <c r="X42" s="38"/>
      <c r="Y42" s="45"/>
      <c r="Z42" s="43"/>
      <c r="AA42" s="37"/>
      <c r="AB42" s="39"/>
      <c r="AC42" s="46"/>
      <c r="AD42" s="47"/>
      <c r="AE42" s="40"/>
      <c r="AF42" s="37"/>
      <c r="AG42" s="44"/>
    </row>
    <row r="43" spans="1:33" s="71" customFormat="1" ht="13.7" customHeight="1" x14ac:dyDescent="0.2">
      <c r="A43" s="55">
        <v>32</v>
      </c>
      <c r="B43" s="115">
        <v>106</v>
      </c>
      <c r="C43" s="65" t="str">
        <f t="shared" si="0"/>
        <v>CZE19970109</v>
      </c>
      <c r="D43" s="66" t="str">
        <f t="shared" si="1"/>
        <v xml:space="preserve">SVATEK Miroslav </v>
      </c>
      <c r="E43" s="67" t="str">
        <f t="shared" si="2"/>
        <v xml:space="preserve">PROFI SPORT CHEB </v>
      </c>
      <c r="F43" s="68">
        <f t="shared" si="3"/>
        <v>9623</v>
      </c>
      <c r="G43" s="69" t="str">
        <f t="shared" si="4"/>
        <v>JUNIOR*</v>
      </c>
      <c r="H43" s="69" t="str">
        <f t="shared" si="5"/>
        <v>LOU</v>
      </c>
      <c r="I43" s="70">
        <f t="shared" si="6"/>
        <v>0.18986111111111112</v>
      </c>
      <c r="J43" s="33">
        <f t="shared" si="7"/>
        <v>9.1435185185187451E-4</v>
      </c>
      <c r="K43" s="33"/>
      <c r="M43" s="71">
        <f t="shared" si="8"/>
        <v>32</v>
      </c>
      <c r="N43" s="71">
        <f t="shared" si="9"/>
        <v>72</v>
      </c>
      <c r="P43" s="38">
        <v>42</v>
      </c>
      <c r="Q43" s="45">
        <v>106</v>
      </c>
      <c r="R43" s="43">
        <v>5.1446759259259262E-2</v>
      </c>
      <c r="S43" s="37"/>
      <c r="T43" s="39">
        <v>30</v>
      </c>
      <c r="U43" s="46">
        <v>106</v>
      </c>
      <c r="V43" s="47">
        <v>0.13841435185185186</v>
      </c>
      <c r="W43" s="40">
        <v>0</v>
      </c>
      <c r="X43" s="38"/>
      <c r="Y43" s="45"/>
      <c r="Z43" s="43"/>
      <c r="AA43" s="37"/>
      <c r="AB43" s="39"/>
      <c r="AC43" s="46"/>
      <c r="AD43" s="47"/>
      <c r="AE43" s="40"/>
      <c r="AF43" s="37"/>
      <c r="AG43" s="44"/>
    </row>
    <row r="44" spans="1:33" s="71" customFormat="1" ht="13.7" customHeight="1" x14ac:dyDescent="0.2">
      <c r="A44" s="55">
        <v>33</v>
      </c>
      <c r="B44" s="115">
        <v>104</v>
      </c>
      <c r="C44" s="65" t="str">
        <f t="shared" ref="C44:C75" si="10">VLOOKUP(B44,STARTOVKA,2,0)</f>
        <v>CZE19960702</v>
      </c>
      <c r="D44" s="66" t="str">
        <f t="shared" ref="D44:D75" si="11">VLOOKUP(B44,STARTOVKA,3,0)</f>
        <v>DULAJ Jan</v>
      </c>
      <c r="E44" s="67" t="str">
        <f t="shared" ref="E44:E75" si="12">VLOOKUP(B44,STARTOVKA,4,0)</f>
        <v>SKP DUHA FORT LANŠKROUN</v>
      </c>
      <c r="F44" s="68">
        <f t="shared" ref="F44:F75" si="13">VLOOKUP(B44,STARTOVKA,5,0)</f>
        <v>119368</v>
      </c>
      <c r="G44" s="69" t="str">
        <f t="shared" ref="G44:G75" si="14">VLOOKUP(B44,STARTOVKA,6,0)</f>
        <v>JUNIOR</v>
      </c>
      <c r="H44" s="69" t="str">
        <f t="shared" ref="H44:H75" si="15">VLOOKUP(B44,STARTOVKA,7,0)</f>
        <v>LOU</v>
      </c>
      <c r="I44" s="70">
        <f t="shared" ref="I44:I75" si="16">SUM(R44,V44,Z44,AD44)-SUM(S44,W44,AA44,AE44)+AF44</f>
        <v>0.18986111111111112</v>
      </c>
      <c r="J44" s="33">
        <f t="shared" ref="J44:J75" si="17">I44-$I$12</f>
        <v>9.1435185185187451E-4</v>
      </c>
      <c r="K44" s="33"/>
      <c r="M44" s="71">
        <f t="shared" ref="M44:M75" si="18">IF(A44="","",A44)</f>
        <v>33</v>
      </c>
      <c r="N44" s="71">
        <f t="shared" ref="N44:N75" si="19">SUM(P44,T44,X44,AB44,)</f>
        <v>76</v>
      </c>
      <c r="P44" s="38">
        <v>48</v>
      </c>
      <c r="Q44" s="45">
        <v>104</v>
      </c>
      <c r="R44" s="43">
        <v>5.1446759259259262E-2</v>
      </c>
      <c r="S44" s="37"/>
      <c r="T44" s="39">
        <v>28</v>
      </c>
      <c r="U44" s="46">
        <v>104</v>
      </c>
      <c r="V44" s="47">
        <v>0.13841435185185186</v>
      </c>
      <c r="W44" s="40">
        <v>0</v>
      </c>
      <c r="X44" s="38"/>
      <c r="Y44" s="45"/>
      <c r="Z44" s="43"/>
      <c r="AA44" s="37"/>
      <c r="AB44" s="39"/>
      <c r="AC44" s="46"/>
      <c r="AD44" s="47"/>
      <c r="AE44" s="40"/>
      <c r="AF44" s="37"/>
      <c r="AG44" s="44"/>
    </row>
    <row r="45" spans="1:33" s="71" customFormat="1" ht="13.7" customHeight="1" x14ac:dyDescent="0.2">
      <c r="A45" s="55">
        <v>34</v>
      </c>
      <c r="B45" s="115">
        <v>64</v>
      </c>
      <c r="C45" s="65" t="str">
        <f t="shared" si="10"/>
        <v>POL19960504</v>
      </c>
      <c r="D45" s="66" t="str">
        <f t="shared" si="11"/>
        <v>POLKOWSKI Bartłomiej</v>
      </c>
      <c r="E45" s="67" t="str">
        <f t="shared" si="12"/>
        <v xml:space="preserve">DSR AUTHOR GÓRNIK WAŁBRZYCH </v>
      </c>
      <c r="F45" s="68" t="str">
        <f t="shared" si="13"/>
        <v>DLS162</v>
      </c>
      <c r="G45" s="69" t="str">
        <f t="shared" si="14"/>
        <v>JUNIOR</v>
      </c>
      <c r="H45" s="69" t="str">
        <f t="shared" si="15"/>
        <v>GOR</v>
      </c>
      <c r="I45" s="70">
        <f t="shared" si="16"/>
        <v>0.18986111111111112</v>
      </c>
      <c r="J45" s="33">
        <f t="shared" si="17"/>
        <v>9.1435185185187451E-4</v>
      </c>
      <c r="K45" s="33"/>
      <c r="M45" s="71">
        <f t="shared" si="18"/>
        <v>34</v>
      </c>
      <c r="N45" s="71">
        <f t="shared" si="19"/>
        <v>76</v>
      </c>
      <c r="P45" s="38">
        <v>39</v>
      </c>
      <c r="Q45" s="45">
        <v>64</v>
      </c>
      <c r="R45" s="43">
        <v>5.1446759259259262E-2</v>
      </c>
      <c r="S45" s="37"/>
      <c r="T45" s="39">
        <v>37</v>
      </c>
      <c r="U45" s="46">
        <v>64</v>
      </c>
      <c r="V45" s="47">
        <v>0.13841435185185186</v>
      </c>
      <c r="W45" s="40">
        <v>0</v>
      </c>
      <c r="X45" s="38"/>
      <c r="Y45" s="45"/>
      <c r="Z45" s="43"/>
      <c r="AA45" s="37"/>
      <c r="AB45" s="39"/>
      <c r="AC45" s="46"/>
      <c r="AD45" s="47"/>
      <c r="AE45" s="40"/>
      <c r="AF45" s="37"/>
      <c r="AG45" s="44"/>
    </row>
    <row r="46" spans="1:33" s="71" customFormat="1" ht="13.7" customHeight="1" x14ac:dyDescent="0.2">
      <c r="A46" s="55">
        <v>35</v>
      </c>
      <c r="B46" s="115">
        <v>22</v>
      </c>
      <c r="C46" s="65" t="str">
        <f t="shared" si="10"/>
        <v>GER19980505</v>
      </c>
      <c r="D46" s="66" t="str">
        <f t="shared" si="11"/>
        <v>HAUPT Tarik</v>
      </c>
      <c r="E46" s="67" t="str">
        <f t="shared" si="12"/>
        <v>RG BERLIN</v>
      </c>
      <c r="F46" s="68" t="str">
        <f t="shared" si="13"/>
        <v>BER 032308</v>
      </c>
      <c r="G46" s="69" t="str">
        <f t="shared" si="14"/>
        <v>CADET</v>
      </c>
      <c r="H46" s="69" t="str">
        <f t="shared" si="15"/>
        <v>RGB</v>
      </c>
      <c r="I46" s="70">
        <f t="shared" si="16"/>
        <v>0.18986111111111112</v>
      </c>
      <c r="J46" s="33">
        <f t="shared" si="17"/>
        <v>9.1435185185187451E-4</v>
      </c>
      <c r="K46" s="33"/>
      <c r="M46" s="71">
        <f t="shared" si="18"/>
        <v>35</v>
      </c>
      <c r="N46" s="71">
        <f t="shared" si="19"/>
        <v>77</v>
      </c>
      <c r="P46" s="38">
        <v>41</v>
      </c>
      <c r="Q46" s="45">
        <v>22</v>
      </c>
      <c r="R46" s="43">
        <v>5.1446759259259262E-2</v>
      </c>
      <c r="S46" s="37"/>
      <c r="T46" s="39">
        <v>36</v>
      </c>
      <c r="U46" s="46">
        <v>22</v>
      </c>
      <c r="V46" s="47">
        <v>0.13841435185185186</v>
      </c>
      <c r="W46" s="40">
        <v>0</v>
      </c>
      <c r="X46" s="38"/>
      <c r="Y46" s="45"/>
      <c r="Z46" s="43"/>
      <c r="AA46" s="37"/>
      <c r="AB46" s="39"/>
      <c r="AC46" s="46"/>
      <c r="AD46" s="47"/>
      <c r="AE46" s="40"/>
      <c r="AF46" s="37"/>
      <c r="AG46" s="44"/>
    </row>
    <row r="47" spans="1:33" s="71" customFormat="1" ht="13.7" customHeight="1" x14ac:dyDescent="0.2">
      <c r="A47" s="55">
        <v>36</v>
      </c>
      <c r="B47" s="115">
        <v>11</v>
      </c>
      <c r="C47" s="65" t="str">
        <f t="shared" si="10"/>
        <v>GER19961026</v>
      </c>
      <c r="D47" s="66" t="str">
        <f t="shared" si="11"/>
        <v>FRANZ Paul</v>
      </c>
      <c r="E47" s="67" t="str">
        <f t="shared" si="12"/>
        <v>JUNIOREN SCHWALBE TEAM SACHSEN</v>
      </c>
      <c r="F47" s="68" t="str">
        <f t="shared" si="13"/>
        <v>SAC 134886</v>
      </c>
      <c r="G47" s="69" t="str">
        <f t="shared" si="14"/>
        <v>JUNIOR</v>
      </c>
      <c r="H47" s="69" t="str">
        <f t="shared" si="15"/>
        <v>SCW</v>
      </c>
      <c r="I47" s="70">
        <f t="shared" si="16"/>
        <v>0.18986111111111112</v>
      </c>
      <c r="J47" s="33">
        <f t="shared" si="17"/>
        <v>9.1435185185187451E-4</v>
      </c>
      <c r="K47" s="33"/>
      <c r="M47" s="71">
        <f t="shared" si="18"/>
        <v>36</v>
      </c>
      <c r="N47" s="71">
        <f t="shared" si="19"/>
        <v>78</v>
      </c>
      <c r="P47" s="38">
        <v>61</v>
      </c>
      <c r="Q47" s="45">
        <v>11</v>
      </c>
      <c r="R47" s="43">
        <v>5.1446759259259262E-2</v>
      </c>
      <c r="S47" s="37"/>
      <c r="T47" s="39">
        <v>17</v>
      </c>
      <c r="U47" s="46">
        <v>11</v>
      </c>
      <c r="V47" s="47">
        <v>0.13841435185185186</v>
      </c>
      <c r="W47" s="40">
        <v>0</v>
      </c>
      <c r="X47" s="38"/>
      <c r="Y47" s="45"/>
      <c r="Z47" s="43"/>
      <c r="AA47" s="37"/>
      <c r="AB47" s="39"/>
      <c r="AC47" s="46"/>
      <c r="AD47" s="47"/>
      <c r="AE47" s="40"/>
      <c r="AF47" s="37"/>
      <c r="AG47" s="44"/>
    </row>
    <row r="48" spans="1:33" s="71" customFormat="1" ht="13.7" customHeight="1" x14ac:dyDescent="0.2">
      <c r="A48" s="55">
        <v>37</v>
      </c>
      <c r="B48" s="115">
        <v>62</v>
      </c>
      <c r="C48" s="65" t="str">
        <f t="shared" si="10"/>
        <v>POL19970228</v>
      </c>
      <c r="D48" s="66" t="str">
        <f t="shared" si="11"/>
        <v>SKIBIŃSKI Krzysztof</v>
      </c>
      <c r="E48" s="67" t="str">
        <f t="shared" si="12"/>
        <v xml:space="preserve">DSR AUTHOR GÓRNIK WAŁBRZYCH </v>
      </c>
      <c r="F48" s="68" t="str">
        <f t="shared" si="13"/>
        <v>DLS161</v>
      </c>
      <c r="G48" s="69" t="str">
        <f t="shared" si="14"/>
        <v>JUNIOR*</v>
      </c>
      <c r="H48" s="69" t="str">
        <f t="shared" si="15"/>
        <v>GOR</v>
      </c>
      <c r="I48" s="70">
        <f t="shared" si="16"/>
        <v>0.18986111111111112</v>
      </c>
      <c r="J48" s="33">
        <f t="shared" si="17"/>
        <v>9.1435185185187451E-4</v>
      </c>
      <c r="K48" s="33"/>
      <c r="M48" s="71">
        <f t="shared" si="18"/>
        <v>37</v>
      </c>
      <c r="N48" s="71">
        <f t="shared" si="19"/>
        <v>79</v>
      </c>
      <c r="P48" s="38">
        <v>53</v>
      </c>
      <c r="Q48" s="45">
        <v>62</v>
      </c>
      <c r="R48" s="43">
        <v>5.1446759259259262E-2</v>
      </c>
      <c r="S48" s="37"/>
      <c r="T48" s="39">
        <v>26</v>
      </c>
      <c r="U48" s="46">
        <v>62</v>
      </c>
      <c r="V48" s="47">
        <v>0.13841435185185186</v>
      </c>
      <c r="W48" s="40">
        <v>0</v>
      </c>
      <c r="X48" s="38"/>
      <c r="Y48" s="45"/>
      <c r="Z48" s="43"/>
      <c r="AA48" s="37"/>
      <c r="AB48" s="39"/>
      <c r="AC48" s="46"/>
      <c r="AD48" s="47"/>
      <c r="AE48" s="40"/>
      <c r="AF48" s="37"/>
      <c r="AG48" s="44"/>
    </row>
    <row r="49" spans="1:33" s="71" customFormat="1" ht="13.7" customHeight="1" x14ac:dyDescent="0.2">
      <c r="A49" s="55">
        <v>38</v>
      </c>
      <c r="B49" s="115">
        <v>92</v>
      </c>
      <c r="C49" s="65" t="str">
        <f t="shared" si="10"/>
        <v>CZE19970414</v>
      </c>
      <c r="D49" s="66" t="str">
        <f t="shared" si="11"/>
        <v xml:space="preserve">DVOŘÁK Jakub </v>
      </c>
      <c r="E49" s="67" t="str">
        <f t="shared" si="12"/>
        <v xml:space="preserve">TJ FAVORIT BRNO </v>
      </c>
      <c r="F49" s="68">
        <f t="shared" si="13"/>
        <v>14284</v>
      </c>
      <c r="G49" s="69" t="str">
        <f t="shared" si="14"/>
        <v>JUNIOR*</v>
      </c>
      <c r="H49" s="69" t="str">
        <f t="shared" si="15"/>
        <v>FAV</v>
      </c>
      <c r="I49" s="70">
        <f t="shared" si="16"/>
        <v>0.18986111111111112</v>
      </c>
      <c r="J49" s="33">
        <f t="shared" si="17"/>
        <v>9.1435185185187451E-4</v>
      </c>
      <c r="K49" s="33"/>
      <c r="M49" s="71">
        <f t="shared" si="18"/>
        <v>38</v>
      </c>
      <c r="N49" s="71">
        <f t="shared" si="19"/>
        <v>82</v>
      </c>
      <c r="P49" s="38">
        <v>28</v>
      </c>
      <c r="Q49" s="45">
        <v>92</v>
      </c>
      <c r="R49" s="43">
        <v>5.1446759259259262E-2</v>
      </c>
      <c r="S49" s="37"/>
      <c r="T49" s="39">
        <v>54</v>
      </c>
      <c r="U49" s="46">
        <v>92</v>
      </c>
      <c r="V49" s="47">
        <v>0.13841435185185186</v>
      </c>
      <c r="W49" s="40">
        <v>0</v>
      </c>
      <c r="X49" s="38"/>
      <c r="Y49" s="45"/>
      <c r="Z49" s="43"/>
      <c r="AA49" s="37"/>
      <c r="AB49" s="39"/>
      <c r="AC49" s="46"/>
      <c r="AD49" s="47"/>
      <c r="AE49" s="40"/>
      <c r="AF49" s="37"/>
      <c r="AG49" s="44"/>
    </row>
    <row r="50" spans="1:33" s="71" customFormat="1" ht="13.7" customHeight="1" x14ac:dyDescent="0.2">
      <c r="A50" s="55">
        <v>39</v>
      </c>
      <c r="B50" s="115">
        <v>14</v>
      </c>
      <c r="C50" s="65" t="str">
        <f t="shared" si="10"/>
        <v>GER19970806</v>
      </c>
      <c r="D50" s="66" t="str">
        <f t="shared" si="11"/>
        <v>BINAY Noah</v>
      </c>
      <c r="E50" s="67" t="str">
        <f t="shared" si="12"/>
        <v>JUNIOREN SCHWALBE TEAM SACHSEN</v>
      </c>
      <c r="F50" s="68" t="str">
        <f t="shared" si="13"/>
        <v>SAC 142218</v>
      </c>
      <c r="G50" s="69" t="str">
        <f t="shared" si="14"/>
        <v>JUNIOR*</v>
      </c>
      <c r="H50" s="69" t="str">
        <f t="shared" si="15"/>
        <v>SCW</v>
      </c>
      <c r="I50" s="70">
        <f t="shared" si="16"/>
        <v>0.18986111111111112</v>
      </c>
      <c r="J50" s="33">
        <f t="shared" si="17"/>
        <v>9.1435185185187451E-4</v>
      </c>
      <c r="K50" s="33"/>
      <c r="M50" s="71">
        <f t="shared" si="18"/>
        <v>39</v>
      </c>
      <c r="N50" s="71">
        <f t="shared" si="19"/>
        <v>86</v>
      </c>
      <c r="P50" s="38">
        <v>54</v>
      </c>
      <c r="Q50" s="45">
        <v>14</v>
      </c>
      <c r="R50" s="43">
        <v>5.1446759259259262E-2</v>
      </c>
      <c r="S50" s="37"/>
      <c r="T50" s="39">
        <v>32</v>
      </c>
      <c r="U50" s="46">
        <v>14</v>
      </c>
      <c r="V50" s="47">
        <v>0.13841435185185186</v>
      </c>
      <c r="W50" s="40">
        <v>0</v>
      </c>
      <c r="X50" s="38"/>
      <c r="Y50" s="45"/>
      <c r="Z50" s="43"/>
      <c r="AA50" s="37"/>
      <c r="AB50" s="39"/>
      <c r="AC50" s="46"/>
      <c r="AD50" s="47"/>
      <c r="AE50" s="40"/>
      <c r="AF50" s="37"/>
      <c r="AG50" s="44"/>
    </row>
    <row r="51" spans="1:33" s="71" customFormat="1" ht="13.7" customHeight="1" x14ac:dyDescent="0.2">
      <c r="A51" s="55">
        <v>40</v>
      </c>
      <c r="B51" s="115">
        <v>85</v>
      </c>
      <c r="C51" s="65" t="str">
        <f t="shared" si="10"/>
        <v>CZE19970804</v>
      </c>
      <c r="D51" s="66" t="str">
        <f t="shared" si="11"/>
        <v xml:space="preserve">SPUDIL Martin </v>
      </c>
      <c r="E51" s="67" t="str">
        <f t="shared" si="12"/>
        <v xml:space="preserve">SP KOLO LOAP SPECIALIZED </v>
      </c>
      <c r="F51" s="68">
        <f t="shared" si="13"/>
        <v>10880</v>
      </c>
      <c r="G51" s="69" t="str">
        <f t="shared" si="14"/>
        <v>JUNIOR*</v>
      </c>
      <c r="H51" s="69" t="str">
        <f t="shared" si="15"/>
        <v>KOV</v>
      </c>
      <c r="I51" s="70">
        <f t="shared" si="16"/>
        <v>0.18986111111111112</v>
      </c>
      <c r="J51" s="33">
        <f t="shared" si="17"/>
        <v>9.1435185185187451E-4</v>
      </c>
      <c r="K51" s="33"/>
      <c r="M51" s="71">
        <f t="shared" si="18"/>
        <v>40</v>
      </c>
      <c r="N51" s="71">
        <f t="shared" si="19"/>
        <v>88</v>
      </c>
      <c r="P51" s="38">
        <v>30</v>
      </c>
      <c r="Q51" s="45">
        <v>85</v>
      </c>
      <c r="R51" s="43">
        <v>5.1446759259259262E-2</v>
      </c>
      <c r="S51" s="37"/>
      <c r="T51" s="39">
        <v>58</v>
      </c>
      <c r="U51" s="46">
        <v>85</v>
      </c>
      <c r="V51" s="47">
        <v>0.13841435185185186</v>
      </c>
      <c r="W51" s="40">
        <v>0</v>
      </c>
      <c r="X51" s="38"/>
      <c r="Y51" s="45"/>
      <c r="Z51" s="43"/>
      <c r="AA51" s="37"/>
      <c r="AB51" s="39"/>
      <c r="AC51" s="46"/>
      <c r="AD51" s="47"/>
      <c r="AE51" s="40"/>
      <c r="AF51" s="37"/>
      <c r="AG51" s="44"/>
    </row>
    <row r="52" spans="1:33" s="71" customFormat="1" ht="13.7" customHeight="1" x14ac:dyDescent="0.2">
      <c r="A52" s="55">
        <v>41</v>
      </c>
      <c r="B52" s="115">
        <v>88</v>
      </c>
      <c r="C52" s="65" t="e">
        <f t="shared" si="10"/>
        <v>#N/A</v>
      </c>
      <c r="D52" s="66" t="e">
        <f t="shared" si="11"/>
        <v>#N/A</v>
      </c>
      <c r="E52" s="67" t="e">
        <f t="shared" si="12"/>
        <v>#N/A</v>
      </c>
      <c r="F52" s="68" t="e">
        <f t="shared" si="13"/>
        <v>#N/A</v>
      </c>
      <c r="G52" s="69" t="e">
        <f t="shared" si="14"/>
        <v>#N/A</v>
      </c>
      <c r="H52" s="69" t="e">
        <f t="shared" si="15"/>
        <v>#N/A</v>
      </c>
      <c r="I52" s="70">
        <f t="shared" si="16"/>
        <v>0.18986111111111112</v>
      </c>
      <c r="J52" s="33">
        <f t="shared" si="17"/>
        <v>9.1435185185187451E-4</v>
      </c>
      <c r="K52" s="33"/>
      <c r="M52" s="71">
        <f t="shared" si="18"/>
        <v>41</v>
      </c>
      <c r="N52" s="71">
        <f t="shared" si="19"/>
        <v>92</v>
      </c>
      <c r="P52" s="38">
        <v>32</v>
      </c>
      <c r="Q52" s="45">
        <v>88</v>
      </c>
      <c r="R52" s="43">
        <v>5.1446759259259262E-2</v>
      </c>
      <c r="S52" s="37"/>
      <c r="T52" s="39">
        <v>60</v>
      </c>
      <c r="U52" s="46">
        <v>88</v>
      </c>
      <c r="V52" s="47">
        <v>0.13841435185185186</v>
      </c>
      <c r="W52" s="40">
        <v>0</v>
      </c>
      <c r="X52" s="38"/>
      <c r="Y52" s="45"/>
      <c r="Z52" s="43"/>
      <c r="AA52" s="37"/>
      <c r="AB52" s="39"/>
      <c r="AC52" s="46"/>
      <c r="AD52" s="47"/>
      <c r="AE52" s="40"/>
      <c r="AF52" s="37"/>
      <c r="AG52" s="44"/>
    </row>
    <row r="53" spans="1:33" s="71" customFormat="1" ht="13.7" customHeight="1" x14ac:dyDescent="0.2">
      <c r="A53" s="55">
        <v>42</v>
      </c>
      <c r="B53" s="115">
        <v>94</v>
      </c>
      <c r="C53" s="65" t="str">
        <f t="shared" si="10"/>
        <v>CZE19970127</v>
      </c>
      <c r="D53" s="66" t="str">
        <f t="shared" si="11"/>
        <v xml:space="preserve">KOTOUČEK Matěj </v>
      </c>
      <c r="E53" s="67" t="str">
        <f t="shared" si="12"/>
        <v xml:space="preserve">TJ FAVORIT BRNO </v>
      </c>
      <c r="F53" s="68">
        <f t="shared" si="13"/>
        <v>9917</v>
      </c>
      <c r="G53" s="69" t="str">
        <f t="shared" si="14"/>
        <v>JUNIOR*</v>
      </c>
      <c r="H53" s="69" t="str">
        <f t="shared" si="15"/>
        <v>FAV</v>
      </c>
      <c r="I53" s="70">
        <f t="shared" si="16"/>
        <v>0.18986111111111112</v>
      </c>
      <c r="J53" s="33">
        <f t="shared" si="17"/>
        <v>9.1435185185187451E-4</v>
      </c>
      <c r="K53" s="33"/>
      <c r="M53" s="71">
        <f t="shared" si="18"/>
        <v>42</v>
      </c>
      <c r="N53" s="71">
        <f t="shared" si="19"/>
        <v>97</v>
      </c>
      <c r="P53" s="38">
        <v>64</v>
      </c>
      <c r="Q53" s="45">
        <v>94</v>
      </c>
      <c r="R53" s="43">
        <v>5.1446759259259262E-2</v>
      </c>
      <c r="S53" s="37"/>
      <c r="T53" s="39">
        <v>33</v>
      </c>
      <c r="U53" s="46">
        <v>94</v>
      </c>
      <c r="V53" s="47">
        <v>0.13841435185185186</v>
      </c>
      <c r="W53" s="40">
        <v>0</v>
      </c>
      <c r="X53" s="38"/>
      <c r="Y53" s="45"/>
      <c r="Z53" s="43"/>
      <c r="AA53" s="37"/>
      <c r="AB53" s="39"/>
      <c r="AC53" s="46"/>
      <c r="AD53" s="47"/>
      <c r="AE53" s="40"/>
      <c r="AF53" s="37"/>
      <c r="AG53" s="44"/>
    </row>
    <row r="54" spans="1:33" s="71" customFormat="1" ht="13.7" customHeight="1" x14ac:dyDescent="0.2">
      <c r="A54" s="55">
        <v>43</v>
      </c>
      <c r="B54" s="115">
        <v>63</v>
      </c>
      <c r="C54" s="65" t="str">
        <f t="shared" si="10"/>
        <v>POL19960116</v>
      </c>
      <c r="D54" s="66" t="str">
        <f t="shared" si="11"/>
        <v>GORZAWSKI Kamil</v>
      </c>
      <c r="E54" s="67" t="str">
        <f t="shared" si="12"/>
        <v xml:space="preserve">DSR AUTHOR GÓRNIK WAŁBRZYCH </v>
      </c>
      <c r="F54" s="68" t="str">
        <f t="shared" si="13"/>
        <v>DLS164</v>
      </c>
      <c r="G54" s="69" t="str">
        <f t="shared" si="14"/>
        <v>JUNIOR</v>
      </c>
      <c r="H54" s="69" t="str">
        <f t="shared" si="15"/>
        <v>GOR</v>
      </c>
      <c r="I54" s="70">
        <f t="shared" si="16"/>
        <v>0.18986111111111112</v>
      </c>
      <c r="J54" s="33">
        <f t="shared" si="17"/>
        <v>9.1435185185187451E-4</v>
      </c>
      <c r="K54" s="33"/>
      <c r="M54" s="71">
        <f t="shared" si="18"/>
        <v>43</v>
      </c>
      <c r="N54" s="71">
        <f t="shared" si="19"/>
        <v>98</v>
      </c>
      <c r="P54" s="38">
        <v>56</v>
      </c>
      <c r="Q54" s="45">
        <v>63</v>
      </c>
      <c r="R54" s="43">
        <v>5.1446759259259262E-2</v>
      </c>
      <c r="S54" s="37"/>
      <c r="T54" s="39">
        <v>42</v>
      </c>
      <c r="U54" s="46">
        <v>63</v>
      </c>
      <c r="V54" s="47">
        <v>0.13841435185185186</v>
      </c>
      <c r="W54" s="40">
        <v>0</v>
      </c>
      <c r="X54" s="38"/>
      <c r="Y54" s="45"/>
      <c r="Z54" s="43"/>
      <c r="AA54" s="37"/>
      <c r="AB54" s="39"/>
      <c r="AC54" s="46"/>
      <c r="AD54" s="47"/>
      <c r="AE54" s="40"/>
      <c r="AF54" s="37"/>
      <c r="AG54" s="44"/>
    </row>
    <row r="55" spans="1:33" s="71" customFormat="1" ht="13.7" customHeight="1" x14ac:dyDescent="0.2">
      <c r="A55" s="55">
        <v>44</v>
      </c>
      <c r="B55" s="115">
        <v>15</v>
      </c>
      <c r="C55" s="65" t="str">
        <f t="shared" si="10"/>
        <v>GER19980114</v>
      </c>
      <c r="D55" s="66" t="str">
        <f t="shared" si="11"/>
        <v>BONNES Julius</v>
      </c>
      <c r="E55" s="67" t="str">
        <f t="shared" si="12"/>
        <v>JUNIOREN SCHWALBE TEAM SACHSEN</v>
      </c>
      <c r="F55" s="68" t="str">
        <f t="shared" si="13"/>
        <v>SAC 142150</v>
      </c>
      <c r="G55" s="69" t="str">
        <f t="shared" si="14"/>
        <v>CADET</v>
      </c>
      <c r="H55" s="69" t="str">
        <f t="shared" si="15"/>
        <v>SCW</v>
      </c>
      <c r="I55" s="70">
        <f t="shared" si="16"/>
        <v>0.18986111111111112</v>
      </c>
      <c r="J55" s="33">
        <f t="shared" si="17"/>
        <v>9.1435185185187451E-4</v>
      </c>
      <c r="K55" s="33"/>
      <c r="M55" s="71">
        <f t="shared" si="18"/>
        <v>44</v>
      </c>
      <c r="N55" s="71">
        <f t="shared" si="19"/>
        <v>99</v>
      </c>
      <c r="P55" s="38">
        <v>43</v>
      </c>
      <c r="Q55" s="45">
        <v>15</v>
      </c>
      <c r="R55" s="43">
        <v>5.1446759259259262E-2</v>
      </c>
      <c r="S55" s="37"/>
      <c r="T55" s="39">
        <v>56</v>
      </c>
      <c r="U55" s="46">
        <v>15</v>
      </c>
      <c r="V55" s="47">
        <v>0.13841435185185186</v>
      </c>
      <c r="W55" s="40">
        <v>0</v>
      </c>
      <c r="X55" s="38"/>
      <c r="Y55" s="45"/>
      <c r="Z55" s="43"/>
      <c r="AA55" s="37"/>
      <c r="AB55" s="39"/>
      <c r="AC55" s="46"/>
      <c r="AD55" s="47"/>
      <c r="AE55" s="40"/>
      <c r="AF55" s="37"/>
      <c r="AG55" s="44"/>
    </row>
    <row r="56" spans="1:33" s="71" customFormat="1" ht="13.7" customHeight="1" x14ac:dyDescent="0.2">
      <c r="A56" s="55">
        <v>45</v>
      </c>
      <c r="B56" s="115">
        <v>118</v>
      </c>
      <c r="C56" s="65" t="e">
        <f t="shared" si="10"/>
        <v>#N/A</v>
      </c>
      <c r="D56" s="66" t="e">
        <f t="shared" si="11"/>
        <v>#N/A</v>
      </c>
      <c r="E56" s="67" t="e">
        <f t="shared" si="12"/>
        <v>#N/A</v>
      </c>
      <c r="F56" s="68" t="e">
        <f t="shared" si="13"/>
        <v>#N/A</v>
      </c>
      <c r="G56" s="69" t="e">
        <f t="shared" si="14"/>
        <v>#N/A</v>
      </c>
      <c r="H56" s="69" t="e">
        <f t="shared" si="15"/>
        <v>#N/A</v>
      </c>
      <c r="I56" s="70">
        <f t="shared" si="16"/>
        <v>0.18986111111111112</v>
      </c>
      <c r="J56" s="33">
        <f t="shared" si="17"/>
        <v>9.1435185185187451E-4</v>
      </c>
      <c r="K56" s="33"/>
      <c r="M56" s="71">
        <f t="shared" si="18"/>
        <v>45</v>
      </c>
      <c r="N56" s="71">
        <f t="shared" si="19"/>
        <v>100</v>
      </c>
      <c r="P56" s="38">
        <v>37</v>
      </c>
      <c r="Q56" s="45">
        <v>118</v>
      </c>
      <c r="R56" s="43">
        <v>5.1446759259259262E-2</v>
      </c>
      <c r="S56" s="37"/>
      <c r="T56" s="39">
        <v>63</v>
      </c>
      <c r="U56" s="46">
        <v>118</v>
      </c>
      <c r="V56" s="47">
        <v>0.13841435185185186</v>
      </c>
      <c r="W56" s="40">
        <v>0</v>
      </c>
      <c r="X56" s="38"/>
      <c r="Y56" s="45"/>
      <c r="Z56" s="43"/>
      <c r="AA56" s="37"/>
      <c r="AB56" s="39"/>
      <c r="AC56" s="46"/>
      <c r="AD56" s="47"/>
      <c r="AE56" s="40"/>
      <c r="AF56" s="37"/>
      <c r="AG56" s="44"/>
    </row>
    <row r="57" spans="1:33" s="71" customFormat="1" ht="13.7" customHeight="1" x14ac:dyDescent="0.2">
      <c r="A57" s="55">
        <v>46</v>
      </c>
      <c r="B57" s="115">
        <v>99</v>
      </c>
      <c r="C57" s="65" t="e">
        <f t="shared" si="10"/>
        <v>#N/A</v>
      </c>
      <c r="D57" s="66" t="e">
        <f t="shared" si="11"/>
        <v>#N/A</v>
      </c>
      <c r="E57" s="67" t="e">
        <f t="shared" si="12"/>
        <v>#N/A</v>
      </c>
      <c r="F57" s="68" t="e">
        <f t="shared" si="13"/>
        <v>#N/A</v>
      </c>
      <c r="G57" s="69" t="e">
        <f t="shared" si="14"/>
        <v>#N/A</v>
      </c>
      <c r="H57" s="69" t="e">
        <f t="shared" si="15"/>
        <v>#N/A</v>
      </c>
      <c r="I57" s="70">
        <f t="shared" si="16"/>
        <v>0.18986111111111112</v>
      </c>
      <c r="J57" s="33">
        <f t="shared" si="17"/>
        <v>9.1435185185187451E-4</v>
      </c>
      <c r="K57" s="33"/>
      <c r="M57" s="71">
        <f t="shared" si="18"/>
        <v>46</v>
      </c>
      <c r="N57" s="71">
        <f t="shared" si="19"/>
        <v>102</v>
      </c>
      <c r="P57" s="38">
        <v>45</v>
      </c>
      <c r="Q57" s="45">
        <v>99</v>
      </c>
      <c r="R57" s="43">
        <v>5.1446759259259262E-2</v>
      </c>
      <c r="S57" s="37"/>
      <c r="T57" s="39">
        <v>57</v>
      </c>
      <c r="U57" s="46">
        <v>99</v>
      </c>
      <c r="V57" s="47">
        <v>0.13841435185185186</v>
      </c>
      <c r="W57" s="40">
        <v>0</v>
      </c>
      <c r="X57" s="38"/>
      <c r="Y57" s="45"/>
      <c r="Z57" s="43"/>
      <c r="AA57" s="37"/>
      <c r="AB57" s="39"/>
      <c r="AC57" s="46"/>
      <c r="AD57" s="47"/>
      <c r="AE57" s="40"/>
      <c r="AF57" s="37"/>
      <c r="AG57" s="44"/>
    </row>
    <row r="58" spans="1:33" s="71" customFormat="1" ht="13.7" customHeight="1" x14ac:dyDescent="0.2">
      <c r="A58" s="55">
        <v>47</v>
      </c>
      <c r="B58" s="115">
        <v>12</v>
      </c>
      <c r="C58" s="65" t="str">
        <f t="shared" si="10"/>
        <v>GER19960405</v>
      </c>
      <c r="D58" s="66" t="str">
        <f t="shared" si="11"/>
        <v>WITTE Reinhard</v>
      </c>
      <c r="E58" s="67" t="str">
        <f t="shared" si="12"/>
        <v>JUNIOREN SCHWALBE TEAM SACHSEN</v>
      </c>
      <c r="F58" s="68" t="str">
        <f t="shared" si="13"/>
        <v>SAC 141671</v>
      </c>
      <c r="G58" s="69" t="str">
        <f t="shared" si="14"/>
        <v>JUNIOR</v>
      </c>
      <c r="H58" s="69" t="str">
        <f t="shared" si="15"/>
        <v>SCW</v>
      </c>
      <c r="I58" s="70">
        <f t="shared" si="16"/>
        <v>0.18986111111111112</v>
      </c>
      <c r="J58" s="33">
        <f t="shared" si="17"/>
        <v>9.1435185185187451E-4</v>
      </c>
      <c r="K58" s="33"/>
      <c r="M58" s="71">
        <f t="shared" si="18"/>
        <v>47</v>
      </c>
      <c r="N58" s="71">
        <f t="shared" si="19"/>
        <v>106</v>
      </c>
      <c r="P58" s="38">
        <v>71</v>
      </c>
      <c r="Q58" s="45">
        <v>12</v>
      </c>
      <c r="R58" s="43">
        <v>5.1446759259259262E-2</v>
      </c>
      <c r="S58" s="37"/>
      <c r="T58" s="39">
        <v>35</v>
      </c>
      <c r="U58" s="46">
        <v>12</v>
      </c>
      <c r="V58" s="47">
        <v>0.13841435185185186</v>
      </c>
      <c r="W58" s="40">
        <v>0</v>
      </c>
      <c r="X58" s="38"/>
      <c r="Y58" s="45"/>
      <c r="Z58" s="43"/>
      <c r="AA58" s="37"/>
      <c r="AB58" s="39"/>
      <c r="AC58" s="46"/>
      <c r="AD58" s="47"/>
      <c r="AE58" s="40"/>
      <c r="AF58" s="37"/>
      <c r="AG58" s="44"/>
    </row>
    <row r="59" spans="1:33" s="71" customFormat="1" ht="13.7" customHeight="1" x14ac:dyDescent="0.2">
      <c r="A59" s="55">
        <v>48</v>
      </c>
      <c r="B59" s="115">
        <v>105</v>
      </c>
      <c r="C59" s="65" t="str">
        <f t="shared" si="10"/>
        <v>CZE19960511</v>
      </c>
      <c r="D59" s="66" t="str">
        <f t="shared" si="11"/>
        <v xml:space="preserve">RAJCHART Jan </v>
      </c>
      <c r="E59" s="67" t="str">
        <f t="shared" si="12"/>
        <v xml:space="preserve">NUTREND SPECIALIZED RACING </v>
      </c>
      <c r="F59" s="68">
        <f t="shared" si="13"/>
        <v>7437</v>
      </c>
      <c r="G59" s="69" t="str">
        <f t="shared" si="14"/>
        <v>JUNIOR</v>
      </c>
      <c r="H59" s="69" t="str">
        <f t="shared" si="15"/>
        <v>LOU</v>
      </c>
      <c r="I59" s="70">
        <f t="shared" si="16"/>
        <v>0.18986111111111112</v>
      </c>
      <c r="J59" s="33">
        <f t="shared" si="17"/>
        <v>9.1435185185187451E-4</v>
      </c>
      <c r="K59" s="33"/>
      <c r="M59" s="71">
        <f t="shared" si="18"/>
        <v>48</v>
      </c>
      <c r="N59" s="71">
        <f t="shared" si="19"/>
        <v>107</v>
      </c>
      <c r="P59" s="38">
        <v>52</v>
      </c>
      <c r="Q59" s="45">
        <v>105</v>
      </c>
      <c r="R59" s="43">
        <v>5.1446759259259262E-2</v>
      </c>
      <c r="S59" s="37"/>
      <c r="T59" s="39">
        <v>55</v>
      </c>
      <c r="U59" s="46">
        <v>105</v>
      </c>
      <c r="V59" s="47">
        <v>0.13841435185185186</v>
      </c>
      <c r="W59" s="40">
        <v>0</v>
      </c>
      <c r="X59" s="38"/>
      <c r="Y59" s="45"/>
      <c r="Z59" s="43"/>
      <c r="AA59" s="37"/>
      <c r="AB59" s="39"/>
      <c r="AC59" s="46"/>
      <c r="AD59" s="47"/>
      <c r="AE59" s="40"/>
      <c r="AF59" s="37"/>
      <c r="AG59" s="44"/>
    </row>
    <row r="60" spans="1:33" s="71" customFormat="1" ht="13.7" customHeight="1" x14ac:dyDescent="0.2">
      <c r="A60" s="55">
        <v>49</v>
      </c>
      <c r="B60" s="115">
        <v>50</v>
      </c>
      <c r="C60" s="65" t="str">
        <f t="shared" si="10"/>
        <v>CZE19960203</v>
      </c>
      <c r="D60" s="66" t="str">
        <f t="shared" si="11"/>
        <v xml:space="preserve">VRÁNA Dominik </v>
      </c>
      <c r="E60" s="67" t="str">
        <f t="shared" si="12"/>
        <v>KC KOOPERATIVA SG JABLONEC N.N</v>
      </c>
      <c r="F60" s="68">
        <f t="shared" si="13"/>
        <v>8884</v>
      </c>
      <c r="G60" s="69" t="str">
        <f t="shared" si="14"/>
        <v>JUNIOR</v>
      </c>
      <c r="H60" s="69" t="str">
        <f t="shared" si="15"/>
        <v>KOO</v>
      </c>
      <c r="I60" s="70">
        <f t="shared" si="16"/>
        <v>0.18986111111111112</v>
      </c>
      <c r="J60" s="33">
        <f t="shared" si="17"/>
        <v>9.1435185185187451E-4</v>
      </c>
      <c r="K60" s="33"/>
      <c r="M60" s="71">
        <f t="shared" si="18"/>
        <v>49</v>
      </c>
      <c r="N60" s="71">
        <f t="shared" si="19"/>
        <v>108</v>
      </c>
      <c r="P60" s="38">
        <v>84</v>
      </c>
      <c r="Q60" s="45">
        <v>50</v>
      </c>
      <c r="R60" s="43">
        <v>5.1446759259259262E-2</v>
      </c>
      <c r="S60" s="37"/>
      <c r="T60" s="39">
        <v>24</v>
      </c>
      <c r="U60" s="46">
        <v>50</v>
      </c>
      <c r="V60" s="47">
        <v>0.13841435185185186</v>
      </c>
      <c r="W60" s="40">
        <v>0</v>
      </c>
      <c r="X60" s="38"/>
      <c r="Y60" s="45"/>
      <c r="Z60" s="43"/>
      <c r="AA60" s="37"/>
      <c r="AB60" s="39"/>
      <c r="AC60" s="46"/>
      <c r="AD60" s="47"/>
      <c r="AE60" s="40"/>
      <c r="AF60" s="37"/>
      <c r="AG60" s="44"/>
    </row>
    <row r="61" spans="1:33" s="71" customFormat="1" ht="13.7" customHeight="1" x14ac:dyDescent="0.2">
      <c r="A61" s="55">
        <v>50</v>
      </c>
      <c r="B61" s="115">
        <v>75</v>
      </c>
      <c r="C61" s="65" t="str">
        <f t="shared" si="10"/>
        <v>SVK19981117</v>
      </c>
      <c r="D61" s="66" t="str">
        <f t="shared" si="11"/>
        <v>ZEMAN Alex</v>
      </c>
      <c r="E61" s="67" t="str">
        <f t="shared" si="12"/>
        <v>SLÁVIA ŠG TRENČÍN</v>
      </c>
      <c r="F61" s="68">
        <f t="shared" si="13"/>
        <v>6021</v>
      </c>
      <c r="G61" s="69" t="str">
        <f t="shared" si="14"/>
        <v>CADET</v>
      </c>
      <c r="H61" s="69" t="str">
        <f t="shared" si="15"/>
        <v>SLA</v>
      </c>
      <c r="I61" s="70">
        <f t="shared" si="16"/>
        <v>0.18986111111111112</v>
      </c>
      <c r="J61" s="33">
        <f t="shared" si="17"/>
        <v>9.1435185185187451E-4</v>
      </c>
      <c r="K61" s="33"/>
      <c r="M61" s="71">
        <f t="shared" si="18"/>
        <v>50</v>
      </c>
      <c r="N61" s="71">
        <f t="shared" si="19"/>
        <v>108</v>
      </c>
      <c r="P61" s="38">
        <v>65</v>
      </c>
      <c r="Q61" s="45">
        <v>75</v>
      </c>
      <c r="R61" s="43">
        <v>5.1446759259259262E-2</v>
      </c>
      <c r="S61" s="37"/>
      <c r="T61" s="39">
        <v>43</v>
      </c>
      <c r="U61" s="46">
        <v>75</v>
      </c>
      <c r="V61" s="47">
        <v>0.13841435185185186</v>
      </c>
      <c r="W61" s="40">
        <v>0</v>
      </c>
      <c r="X61" s="38"/>
      <c r="Y61" s="45"/>
      <c r="Z61" s="43"/>
      <c r="AA61" s="37"/>
      <c r="AB61" s="39"/>
      <c r="AC61" s="46"/>
      <c r="AD61" s="47"/>
      <c r="AE61" s="40"/>
      <c r="AF61" s="37"/>
      <c r="AG61" s="44"/>
    </row>
    <row r="62" spans="1:33" s="71" customFormat="1" ht="13.7" customHeight="1" x14ac:dyDescent="0.2">
      <c r="A62" s="55">
        <v>51</v>
      </c>
      <c r="B62" s="115">
        <v>66</v>
      </c>
      <c r="C62" s="65" t="str">
        <f t="shared" si="10"/>
        <v>POL19980719</v>
      </c>
      <c r="D62" s="66" t="str">
        <f t="shared" si="11"/>
        <v>NOWAK Michał</v>
      </c>
      <c r="E62" s="67" t="str">
        <f t="shared" si="12"/>
        <v xml:space="preserve">DSR AUTHOR GÓRNIK WAŁBRZYCH </v>
      </c>
      <c r="F62" s="68" t="str">
        <f t="shared" si="13"/>
        <v>DLS163</v>
      </c>
      <c r="G62" s="69" t="str">
        <f t="shared" si="14"/>
        <v>CADET</v>
      </c>
      <c r="H62" s="69" t="str">
        <f t="shared" si="15"/>
        <v>GOR</v>
      </c>
      <c r="I62" s="70">
        <f t="shared" si="16"/>
        <v>0.18986111111111112</v>
      </c>
      <c r="J62" s="33">
        <f t="shared" si="17"/>
        <v>9.1435185185187451E-4</v>
      </c>
      <c r="K62" s="33"/>
      <c r="M62" s="71">
        <f t="shared" si="18"/>
        <v>51</v>
      </c>
      <c r="N62" s="71">
        <f t="shared" si="19"/>
        <v>110</v>
      </c>
      <c r="P62" s="38">
        <v>66</v>
      </c>
      <c r="Q62" s="45">
        <v>66</v>
      </c>
      <c r="R62" s="43">
        <v>5.1446759259259262E-2</v>
      </c>
      <c r="S62" s="37"/>
      <c r="T62" s="39">
        <v>44</v>
      </c>
      <c r="U62" s="46">
        <v>66</v>
      </c>
      <c r="V62" s="47">
        <v>0.13841435185185186</v>
      </c>
      <c r="W62" s="40">
        <v>0</v>
      </c>
      <c r="X62" s="38"/>
      <c r="Y62" s="45"/>
      <c r="Z62" s="43"/>
      <c r="AA62" s="37"/>
      <c r="AB62" s="39"/>
      <c r="AC62" s="46"/>
      <c r="AD62" s="47"/>
      <c r="AE62" s="40"/>
      <c r="AF62" s="37"/>
      <c r="AG62" s="44"/>
    </row>
    <row r="63" spans="1:33" s="71" customFormat="1" ht="13.7" customHeight="1" x14ac:dyDescent="0.2">
      <c r="A63" s="55">
        <v>52</v>
      </c>
      <c r="B63" s="115">
        <v>71</v>
      </c>
      <c r="C63" s="65" t="str">
        <f t="shared" si="10"/>
        <v>SVK19970730</v>
      </c>
      <c r="D63" s="66" t="str">
        <f t="shared" si="11"/>
        <v>MEŇUŠ Tomáš</v>
      </c>
      <c r="E63" s="67" t="str">
        <f t="shared" si="12"/>
        <v>CYCLING ACADEMY BRATISLAVA</v>
      </c>
      <c r="F63" s="68">
        <f t="shared" si="13"/>
        <v>6668</v>
      </c>
      <c r="G63" s="69" t="str">
        <f t="shared" si="14"/>
        <v>JUNIOR*</v>
      </c>
      <c r="H63" s="69" t="str">
        <f t="shared" si="15"/>
        <v>SLA</v>
      </c>
      <c r="I63" s="70">
        <f t="shared" si="16"/>
        <v>0.18986111111111112</v>
      </c>
      <c r="J63" s="33">
        <f t="shared" si="17"/>
        <v>9.1435185185187451E-4</v>
      </c>
      <c r="K63" s="33"/>
      <c r="M63" s="71">
        <f t="shared" si="18"/>
        <v>52</v>
      </c>
      <c r="N63" s="71">
        <f t="shared" si="19"/>
        <v>110</v>
      </c>
      <c r="P63" s="38">
        <v>40</v>
      </c>
      <c r="Q63" s="45">
        <v>71</v>
      </c>
      <c r="R63" s="43">
        <v>5.1446759259259262E-2</v>
      </c>
      <c r="S63" s="37"/>
      <c r="T63" s="39">
        <v>70</v>
      </c>
      <c r="U63" s="46">
        <v>71</v>
      </c>
      <c r="V63" s="47">
        <v>0.13841435185185186</v>
      </c>
      <c r="W63" s="40">
        <v>0</v>
      </c>
      <c r="X63" s="38"/>
      <c r="Y63" s="45"/>
      <c r="Z63" s="43"/>
      <c r="AA63" s="37"/>
      <c r="AB63" s="39"/>
      <c r="AC63" s="46"/>
      <c r="AD63" s="47"/>
      <c r="AE63" s="40"/>
      <c r="AF63" s="37"/>
      <c r="AG63" s="44"/>
    </row>
    <row r="64" spans="1:33" s="71" customFormat="1" ht="13.7" customHeight="1" x14ac:dyDescent="0.2">
      <c r="A64" s="55">
        <v>53</v>
      </c>
      <c r="B64" s="115">
        <v>123</v>
      </c>
      <c r="C64" s="65" t="str">
        <f t="shared" si="10"/>
        <v>CZE19971015</v>
      </c>
      <c r="D64" s="66" t="str">
        <f t="shared" si="11"/>
        <v xml:space="preserve">STRUPEK Matyáš </v>
      </c>
      <c r="E64" s="67" t="str">
        <f t="shared" si="12"/>
        <v xml:space="preserve">SKC TUFO PROSTĚJOV </v>
      </c>
      <c r="F64" s="68">
        <f t="shared" si="13"/>
        <v>11747</v>
      </c>
      <c r="G64" s="69" t="str">
        <f t="shared" si="14"/>
        <v>JUNIOR*</v>
      </c>
      <c r="H64" s="69" t="str">
        <f t="shared" si="15"/>
        <v>SKC</v>
      </c>
      <c r="I64" s="70">
        <f t="shared" si="16"/>
        <v>0.18986111111111112</v>
      </c>
      <c r="J64" s="33">
        <f t="shared" si="17"/>
        <v>9.1435185185187451E-4</v>
      </c>
      <c r="K64" s="33"/>
      <c r="M64" s="71">
        <f t="shared" si="18"/>
        <v>53</v>
      </c>
      <c r="N64" s="71">
        <f t="shared" si="19"/>
        <v>112</v>
      </c>
      <c r="P64" s="38">
        <v>50</v>
      </c>
      <c r="Q64" s="45">
        <v>123</v>
      </c>
      <c r="R64" s="43">
        <v>5.1446759259259262E-2</v>
      </c>
      <c r="S64" s="37"/>
      <c r="T64" s="39">
        <v>62</v>
      </c>
      <c r="U64" s="46">
        <v>123</v>
      </c>
      <c r="V64" s="47">
        <v>0.13841435185185186</v>
      </c>
      <c r="W64" s="40">
        <v>0</v>
      </c>
      <c r="X64" s="38"/>
      <c r="Y64" s="45"/>
      <c r="Z64" s="43"/>
      <c r="AA64" s="37"/>
      <c r="AB64" s="39"/>
      <c r="AC64" s="46"/>
      <c r="AD64" s="47"/>
      <c r="AE64" s="40"/>
      <c r="AF64" s="37"/>
      <c r="AG64" s="44"/>
    </row>
    <row r="65" spans="1:33" s="71" customFormat="1" ht="13.7" customHeight="1" x14ac:dyDescent="0.2">
      <c r="A65" s="55">
        <v>54</v>
      </c>
      <c r="B65" s="115">
        <v>65</v>
      </c>
      <c r="C65" s="65" t="str">
        <f t="shared" si="10"/>
        <v>POL19970608</v>
      </c>
      <c r="D65" s="66" t="str">
        <f t="shared" si="11"/>
        <v>BISKUP Bartosz</v>
      </c>
      <c r="E65" s="67" t="str">
        <f t="shared" si="12"/>
        <v xml:space="preserve">DSR AUTHOR GÓRNIK WAŁBRZYCH </v>
      </c>
      <c r="F65" s="68" t="str">
        <f t="shared" si="13"/>
        <v>DLS272</v>
      </c>
      <c r="G65" s="69" t="str">
        <f t="shared" si="14"/>
        <v>JUNIOR*</v>
      </c>
      <c r="H65" s="69" t="str">
        <f t="shared" si="15"/>
        <v>GOR</v>
      </c>
      <c r="I65" s="70">
        <f t="shared" si="16"/>
        <v>0.18986111111111112</v>
      </c>
      <c r="J65" s="33">
        <f t="shared" si="17"/>
        <v>9.1435185185187451E-4</v>
      </c>
      <c r="K65" s="33"/>
      <c r="M65" s="71">
        <f t="shared" si="18"/>
        <v>54</v>
      </c>
      <c r="N65" s="71">
        <f t="shared" si="19"/>
        <v>114</v>
      </c>
      <c r="P65" s="38">
        <v>62</v>
      </c>
      <c r="Q65" s="45">
        <v>65</v>
      </c>
      <c r="R65" s="43">
        <v>5.1446759259259262E-2</v>
      </c>
      <c r="S65" s="37"/>
      <c r="T65" s="39">
        <v>52</v>
      </c>
      <c r="U65" s="46">
        <v>65</v>
      </c>
      <c r="V65" s="47">
        <v>0.13841435185185186</v>
      </c>
      <c r="W65" s="40">
        <v>0</v>
      </c>
      <c r="X65" s="38"/>
      <c r="Y65" s="45"/>
      <c r="Z65" s="43"/>
      <c r="AA65" s="37"/>
      <c r="AB65" s="39"/>
      <c r="AC65" s="46"/>
      <c r="AD65" s="47"/>
      <c r="AE65" s="40"/>
      <c r="AF65" s="37"/>
      <c r="AG65" s="44"/>
    </row>
    <row r="66" spans="1:33" s="71" customFormat="1" ht="13.7" customHeight="1" x14ac:dyDescent="0.2">
      <c r="A66" s="55">
        <v>55</v>
      </c>
      <c r="B66" s="115">
        <v>84</v>
      </c>
      <c r="C66" s="65" t="str">
        <f t="shared" si="10"/>
        <v>BEL19970116</v>
      </c>
      <c r="D66" s="66" t="str">
        <f t="shared" si="11"/>
        <v>PENNINCK Jens</v>
      </c>
      <c r="E66" s="67" t="str">
        <f t="shared" si="12"/>
        <v>VZW TIELTSE RENNERSCLUB - JIELKER GELDHOF</v>
      </c>
      <c r="F66" s="68">
        <f t="shared" si="13"/>
        <v>35143</v>
      </c>
      <c r="G66" s="69" t="str">
        <f t="shared" si="14"/>
        <v>JUNIOR*</v>
      </c>
      <c r="H66" s="69" t="str">
        <f t="shared" si="15"/>
        <v>KOV</v>
      </c>
      <c r="I66" s="70">
        <f t="shared" si="16"/>
        <v>0.18986111111111112</v>
      </c>
      <c r="J66" s="33">
        <f t="shared" si="17"/>
        <v>9.1435185185187451E-4</v>
      </c>
      <c r="K66" s="33"/>
      <c r="M66" s="71">
        <f t="shared" si="18"/>
        <v>55</v>
      </c>
      <c r="N66" s="71">
        <f t="shared" si="19"/>
        <v>117</v>
      </c>
      <c r="P66" s="38">
        <v>67</v>
      </c>
      <c r="Q66" s="45">
        <v>84</v>
      </c>
      <c r="R66" s="43">
        <v>5.1446759259259262E-2</v>
      </c>
      <c r="S66" s="37"/>
      <c r="T66" s="39">
        <v>50</v>
      </c>
      <c r="U66" s="46">
        <v>84</v>
      </c>
      <c r="V66" s="47">
        <v>0.13841435185185186</v>
      </c>
      <c r="W66" s="40">
        <v>0</v>
      </c>
      <c r="X66" s="38"/>
      <c r="Y66" s="45"/>
      <c r="Z66" s="43"/>
      <c r="AA66" s="37"/>
      <c r="AB66" s="39"/>
      <c r="AC66" s="46"/>
      <c r="AD66" s="47"/>
      <c r="AE66" s="40"/>
      <c r="AF66" s="37"/>
      <c r="AG66" s="44"/>
    </row>
    <row r="67" spans="1:33" s="71" customFormat="1" ht="13.7" customHeight="1" x14ac:dyDescent="0.2">
      <c r="A67" s="55">
        <v>56</v>
      </c>
      <c r="B67" s="115">
        <v>39</v>
      </c>
      <c r="C67" s="65" t="e">
        <f t="shared" si="10"/>
        <v>#N/A</v>
      </c>
      <c r="D67" s="66" t="e">
        <f t="shared" si="11"/>
        <v>#N/A</v>
      </c>
      <c r="E67" s="67" t="e">
        <f t="shared" si="12"/>
        <v>#N/A</v>
      </c>
      <c r="F67" s="68" t="e">
        <f t="shared" si="13"/>
        <v>#N/A</v>
      </c>
      <c r="G67" s="69" t="e">
        <f t="shared" si="14"/>
        <v>#N/A</v>
      </c>
      <c r="H67" s="69" t="e">
        <f t="shared" si="15"/>
        <v>#N/A</v>
      </c>
      <c r="I67" s="70">
        <f t="shared" si="16"/>
        <v>0.18986111111111112</v>
      </c>
      <c r="J67" s="33">
        <f t="shared" si="17"/>
        <v>9.1435185185187451E-4</v>
      </c>
      <c r="K67" s="33"/>
      <c r="M67" s="71">
        <f t="shared" si="18"/>
        <v>56</v>
      </c>
      <c r="N67" s="71">
        <f t="shared" si="19"/>
        <v>117</v>
      </c>
      <c r="P67" s="38">
        <v>58</v>
      </c>
      <c r="Q67" s="45">
        <v>39</v>
      </c>
      <c r="R67" s="43">
        <v>5.1446759259259262E-2</v>
      </c>
      <c r="S67" s="37"/>
      <c r="T67" s="39">
        <v>59</v>
      </c>
      <c r="U67" s="46">
        <v>39</v>
      </c>
      <c r="V67" s="47">
        <v>0.13841435185185186</v>
      </c>
      <c r="W67" s="40">
        <v>0</v>
      </c>
      <c r="X67" s="38"/>
      <c r="Y67" s="45"/>
      <c r="Z67" s="43"/>
      <c r="AA67" s="37"/>
      <c r="AB67" s="39"/>
      <c r="AC67" s="46"/>
      <c r="AD67" s="47"/>
      <c r="AE67" s="40"/>
      <c r="AF67" s="37"/>
      <c r="AG67" s="44"/>
    </row>
    <row r="68" spans="1:33" s="71" customFormat="1" ht="13.7" customHeight="1" x14ac:dyDescent="0.2">
      <c r="A68" s="55">
        <v>57</v>
      </c>
      <c r="B68" s="115">
        <v>100</v>
      </c>
      <c r="C68" s="65" t="e">
        <f t="shared" si="10"/>
        <v>#N/A</v>
      </c>
      <c r="D68" s="66" t="e">
        <f t="shared" si="11"/>
        <v>#N/A</v>
      </c>
      <c r="E68" s="67" t="e">
        <f t="shared" si="12"/>
        <v>#N/A</v>
      </c>
      <c r="F68" s="68" t="e">
        <f t="shared" si="13"/>
        <v>#N/A</v>
      </c>
      <c r="G68" s="69" t="e">
        <f t="shared" si="14"/>
        <v>#N/A</v>
      </c>
      <c r="H68" s="69" t="e">
        <f t="shared" si="15"/>
        <v>#N/A</v>
      </c>
      <c r="I68" s="70">
        <f t="shared" si="16"/>
        <v>0.18986111111111112</v>
      </c>
      <c r="J68" s="33">
        <f t="shared" si="17"/>
        <v>9.1435185185187451E-4</v>
      </c>
      <c r="K68" s="33"/>
      <c r="M68" s="71">
        <f t="shared" si="18"/>
        <v>57</v>
      </c>
      <c r="N68" s="71">
        <f t="shared" si="19"/>
        <v>119</v>
      </c>
      <c r="P68" s="38">
        <v>92</v>
      </c>
      <c r="Q68" s="45">
        <v>100</v>
      </c>
      <c r="R68" s="43">
        <v>5.1446759259259262E-2</v>
      </c>
      <c r="S68" s="37"/>
      <c r="T68" s="39">
        <v>27</v>
      </c>
      <c r="U68" s="46">
        <v>100</v>
      </c>
      <c r="V68" s="47">
        <v>0.13841435185185186</v>
      </c>
      <c r="W68" s="40">
        <v>0</v>
      </c>
      <c r="X68" s="38"/>
      <c r="Y68" s="45"/>
      <c r="Z68" s="43"/>
      <c r="AA68" s="37"/>
      <c r="AB68" s="39"/>
      <c r="AC68" s="46"/>
      <c r="AD68" s="47"/>
      <c r="AE68" s="40"/>
      <c r="AF68" s="37"/>
      <c r="AG68" s="44"/>
    </row>
    <row r="69" spans="1:33" s="71" customFormat="1" ht="13.7" customHeight="1" x14ac:dyDescent="0.2">
      <c r="A69" s="55">
        <v>58</v>
      </c>
      <c r="B69" s="115">
        <v>113</v>
      </c>
      <c r="C69" s="65" t="str">
        <f t="shared" si="10"/>
        <v>GER19961002</v>
      </c>
      <c r="D69" s="66" t="str">
        <f t="shared" si="11"/>
        <v>ROHDE Louis</v>
      </c>
      <c r="E69" s="67" t="str">
        <f t="shared" si="12"/>
        <v>TEAM BRANDENBURG - RSC COTTBUS</v>
      </c>
      <c r="F69" s="68" t="str">
        <f t="shared" si="13"/>
        <v>062094-11</v>
      </c>
      <c r="G69" s="69" t="str">
        <f t="shared" si="14"/>
        <v>JUNIOR</v>
      </c>
      <c r="H69" s="69" t="str">
        <f t="shared" si="15"/>
        <v>COT</v>
      </c>
      <c r="I69" s="70">
        <f t="shared" si="16"/>
        <v>0.18986111111111112</v>
      </c>
      <c r="J69" s="33">
        <f t="shared" si="17"/>
        <v>9.1435185185187451E-4</v>
      </c>
      <c r="K69" s="33"/>
      <c r="M69" s="71">
        <f t="shared" si="18"/>
        <v>58</v>
      </c>
      <c r="N69" s="71">
        <f t="shared" si="19"/>
        <v>123</v>
      </c>
      <c r="P69" s="38">
        <v>75</v>
      </c>
      <c r="Q69" s="45">
        <v>113</v>
      </c>
      <c r="R69" s="43">
        <v>5.1446759259259262E-2</v>
      </c>
      <c r="S69" s="37"/>
      <c r="T69" s="39">
        <v>48</v>
      </c>
      <c r="U69" s="46">
        <v>113</v>
      </c>
      <c r="V69" s="47">
        <v>0.13841435185185186</v>
      </c>
      <c r="W69" s="40">
        <v>0</v>
      </c>
      <c r="X69" s="38"/>
      <c r="Y69" s="45"/>
      <c r="Z69" s="43"/>
      <c r="AA69" s="37"/>
      <c r="AB69" s="39"/>
      <c r="AC69" s="46"/>
      <c r="AD69" s="47"/>
      <c r="AE69" s="40"/>
      <c r="AF69" s="37"/>
      <c r="AG69" s="44"/>
    </row>
    <row r="70" spans="1:33" s="71" customFormat="1" ht="13.7" customHeight="1" x14ac:dyDescent="0.2">
      <c r="A70" s="55">
        <v>59</v>
      </c>
      <c r="B70" s="115">
        <v>86</v>
      </c>
      <c r="C70" s="65" t="e">
        <f t="shared" si="10"/>
        <v>#N/A</v>
      </c>
      <c r="D70" s="66" t="e">
        <f t="shared" si="11"/>
        <v>#N/A</v>
      </c>
      <c r="E70" s="67" t="e">
        <f t="shared" si="12"/>
        <v>#N/A</v>
      </c>
      <c r="F70" s="68" t="e">
        <f t="shared" si="13"/>
        <v>#N/A</v>
      </c>
      <c r="G70" s="69" t="e">
        <f t="shared" si="14"/>
        <v>#N/A</v>
      </c>
      <c r="H70" s="69" t="e">
        <f t="shared" si="15"/>
        <v>#N/A</v>
      </c>
      <c r="I70" s="70">
        <f t="shared" si="16"/>
        <v>0.18986111111111112</v>
      </c>
      <c r="J70" s="33">
        <f t="shared" si="17"/>
        <v>9.1435185185187451E-4</v>
      </c>
      <c r="K70" s="33"/>
      <c r="M70" s="71">
        <f t="shared" si="18"/>
        <v>59</v>
      </c>
      <c r="N70" s="71">
        <f t="shared" si="19"/>
        <v>128</v>
      </c>
      <c r="P70" s="38">
        <v>59</v>
      </c>
      <c r="Q70" s="45">
        <v>86</v>
      </c>
      <c r="R70" s="43">
        <v>5.1446759259259262E-2</v>
      </c>
      <c r="S70" s="37"/>
      <c r="T70" s="39">
        <v>69</v>
      </c>
      <c r="U70" s="46">
        <v>86</v>
      </c>
      <c r="V70" s="47">
        <v>0.13841435185185186</v>
      </c>
      <c r="W70" s="40">
        <v>0</v>
      </c>
      <c r="X70" s="38"/>
      <c r="Y70" s="45"/>
      <c r="Z70" s="43"/>
      <c r="AA70" s="37"/>
      <c r="AB70" s="39"/>
      <c r="AC70" s="46"/>
      <c r="AD70" s="47"/>
      <c r="AE70" s="40"/>
      <c r="AF70" s="37"/>
      <c r="AG70" s="44"/>
    </row>
    <row r="71" spans="1:33" s="71" customFormat="1" ht="13.7" customHeight="1" x14ac:dyDescent="0.2">
      <c r="A71" s="55">
        <v>60</v>
      </c>
      <c r="B71" s="115">
        <v>91</v>
      </c>
      <c r="C71" s="65" t="str">
        <f t="shared" si="10"/>
        <v>CZE19970324</v>
      </c>
      <c r="D71" s="66" t="str">
        <f t="shared" si="11"/>
        <v xml:space="preserve">DUBOVSKÝ Jakub </v>
      </c>
      <c r="E71" s="67" t="str">
        <f t="shared" si="12"/>
        <v xml:space="preserve">TJ FAVORIT BRNO </v>
      </c>
      <c r="F71" s="68">
        <f t="shared" si="13"/>
        <v>13738</v>
      </c>
      <c r="G71" s="69" t="str">
        <f t="shared" si="14"/>
        <v>JUNIOR*</v>
      </c>
      <c r="H71" s="69" t="str">
        <f t="shared" si="15"/>
        <v>FAV</v>
      </c>
      <c r="I71" s="70">
        <f t="shared" si="16"/>
        <v>0.18986111111111112</v>
      </c>
      <c r="J71" s="33">
        <f t="shared" si="17"/>
        <v>9.1435185185187451E-4</v>
      </c>
      <c r="K71" s="33"/>
      <c r="M71" s="71">
        <f t="shared" si="18"/>
        <v>60</v>
      </c>
      <c r="N71" s="71">
        <f t="shared" si="19"/>
        <v>130</v>
      </c>
      <c r="P71" s="38">
        <v>83</v>
      </c>
      <c r="Q71" s="45">
        <v>91</v>
      </c>
      <c r="R71" s="43">
        <v>5.1446759259259262E-2</v>
      </c>
      <c r="S71" s="37"/>
      <c r="T71" s="39">
        <v>47</v>
      </c>
      <c r="U71" s="46">
        <v>91</v>
      </c>
      <c r="V71" s="47">
        <v>0.13841435185185186</v>
      </c>
      <c r="W71" s="40">
        <v>0</v>
      </c>
      <c r="X71" s="38"/>
      <c r="Y71" s="45"/>
      <c r="Z71" s="43"/>
      <c r="AA71" s="37"/>
      <c r="AB71" s="39"/>
      <c r="AC71" s="46"/>
      <c r="AD71" s="47"/>
      <c r="AE71" s="40"/>
      <c r="AF71" s="37"/>
      <c r="AG71" s="44"/>
    </row>
    <row r="72" spans="1:33" s="71" customFormat="1" ht="13.7" customHeight="1" x14ac:dyDescent="0.2">
      <c r="A72" s="55">
        <v>61</v>
      </c>
      <c r="B72" s="115">
        <v>25</v>
      </c>
      <c r="C72" s="65" t="e">
        <f t="shared" si="10"/>
        <v>#N/A</v>
      </c>
      <c r="D72" s="66" t="e">
        <f t="shared" si="11"/>
        <v>#N/A</v>
      </c>
      <c r="E72" s="67" t="e">
        <f t="shared" si="12"/>
        <v>#N/A</v>
      </c>
      <c r="F72" s="68" t="e">
        <f t="shared" si="13"/>
        <v>#N/A</v>
      </c>
      <c r="G72" s="69" t="e">
        <f t="shared" si="14"/>
        <v>#N/A</v>
      </c>
      <c r="H72" s="69" t="e">
        <f t="shared" si="15"/>
        <v>#N/A</v>
      </c>
      <c r="I72" s="70">
        <f t="shared" si="16"/>
        <v>0.18986111111111112</v>
      </c>
      <c r="J72" s="33">
        <f t="shared" si="17"/>
        <v>9.1435185185187451E-4</v>
      </c>
      <c r="K72" s="33"/>
      <c r="M72" s="71">
        <f t="shared" si="18"/>
        <v>61</v>
      </c>
      <c r="N72" s="71">
        <f t="shared" si="19"/>
        <v>134</v>
      </c>
      <c r="P72" s="38">
        <v>60</v>
      </c>
      <c r="Q72" s="45">
        <v>25</v>
      </c>
      <c r="R72" s="43">
        <v>5.1446759259259262E-2</v>
      </c>
      <c r="S72" s="37"/>
      <c r="T72" s="39">
        <v>74</v>
      </c>
      <c r="U72" s="46">
        <v>25</v>
      </c>
      <c r="V72" s="47">
        <v>0.13841435185185186</v>
      </c>
      <c r="W72" s="40">
        <v>0</v>
      </c>
      <c r="X72" s="38"/>
      <c r="Y72" s="45"/>
      <c r="Z72" s="43"/>
      <c r="AA72" s="37"/>
      <c r="AB72" s="39"/>
      <c r="AC72" s="46"/>
      <c r="AD72" s="47"/>
      <c r="AE72" s="40"/>
      <c r="AF72" s="37"/>
      <c r="AG72" s="44"/>
    </row>
    <row r="73" spans="1:33" s="71" customFormat="1" ht="13.7" customHeight="1" x14ac:dyDescent="0.2">
      <c r="A73" s="55">
        <v>62</v>
      </c>
      <c r="B73" s="115">
        <v>60</v>
      </c>
      <c r="C73" s="65" t="e">
        <f t="shared" si="10"/>
        <v>#N/A</v>
      </c>
      <c r="D73" s="66" t="e">
        <f t="shared" si="11"/>
        <v>#N/A</v>
      </c>
      <c r="E73" s="67" t="e">
        <f t="shared" si="12"/>
        <v>#N/A</v>
      </c>
      <c r="F73" s="68" t="e">
        <f t="shared" si="13"/>
        <v>#N/A</v>
      </c>
      <c r="G73" s="69" t="e">
        <f t="shared" si="14"/>
        <v>#N/A</v>
      </c>
      <c r="H73" s="69" t="e">
        <f t="shared" si="15"/>
        <v>#N/A</v>
      </c>
      <c r="I73" s="70">
        <f t="shared" si="16"/>
        <v>0.18986111111111112</v>
      </c>
      <c r="J73" s="33">
        <f t="shared" si="17"/>
        <v>9.1435185185187451E-4</v>
      </c>
      <c r="K73" s="33"/>
      <c r="M73" s="71">
        <f t="shared" si="18"/>
        <v>62</v>
      </c>
      <c r="N73" s="71">
        <f t="shared" si="19"/>
        <v>138</v>
      </c>
      <c r="P73" s="38">
        <v>74</v>
      </c>
      <c r="Q73" s="45">
        <v>60</v>
      </c>
      <c r="R73" s="43">
        <v>5.1446759259259262E-2</v>
      </c>
      <c r="S73" s="37"/>
      <c r="T73" s="39">
        <v>64</v>
      </c>
      <c r="U73" s="46">
        <v>60</v>
      </c>
      <c r="V73" s="47">
        <v>0.13841435185185186</v>
      </c>
      <c r="W73" s="40">
        <v>0</v>
      </c>
      <c r="X73" s="38"/>
      <c r="Y73" s="45"/>
      <c r="Z73" s="43"/>
      <c r="AA73" s="37"/>
      <c r="AB73" s="39"/>
      <c r="AC73" s="46"/>
      <c r="AD73" s="47"/>
      <c r="AE73" s="40"/>
      <c r="AF73" s="37"/>
      <c r="AG73" s="44"/>
    </row>
    <row r="74" spans="1:33" s="71" customFormat="1" ht="13.7" customHeight="1" x14ac:dyDescent="0.2">
      <c r="A74" s="55">
        <v>63</v>
      </c>
      <c r="B74" s="115">
        <v>69</v>
      </c>
      <c r="C74" s="65" t="e">
        <f t="shared" si="10"/>
        <v>#N/A</v>
      </c>
      <c r="D74" s="66" t="e">
        <f t="shared" si="11"/>
        <v>#N/A</v>
      </c>
      <c r="E74" s="67" t="e">
        <f t="shared" si="12"/>
        <v>#N/A</v>
      </c>
      <c r="F74" s="68" t="e">
        <f t="shared" si="13"/>
        <v>#N/A</v>
      </c>
      <c r="G74" s="69" t="e">
        <f t="shared" si="14"/>
        <v>#N/A</v>
      </c>
      <c r="H74" s="69" t="e">
        <f t="shared" si="15"/>
        <v>#N/A</v>
      </c>
      <c r="I74" s="70">
        <f t="shared" si="16"/>
        <v>0.18986111111111112</v>
      </c>
      <c r="J74" s="33">
        <f t="shared" si="17"/>
        <v>9.1435185185187451E-4</v>
      </c>
      <c r="K74" s="33"/>
      <c r="M74" s="71">
        <f t="shared" si="18"/>
        <v>63</v>
      </c>
      <c r="N74" s="71">
        <f t="shared" si="19"/>
        <v>143</v>
      </c>
      <c r="P74" s="38">
        <v>70</v>
      </c>
      <c r="Q74" s="45">
        <v>69</v>
      </c>
      <c r="R74" s="43">
        <v>5.1446759259259262E-2</v>
      </c>
      <c r="S74" s="37"/>
      <c r="T74" s="39">
        <v>73</v>
      </c>
      <c r="U74" s="46">
        <v>69</v>
      </c>
      <c r="V74" s="47">
        <v>0.13841435185185186</v>
      </c>
      <c r="W74" s="40">
        <v>0</v>
      </c>
      <c r="X74" s="38"/>
      <c r="Y74" s="45"/>
      <c r="Z74" s="43"/>
      <c r="AA74" s="37"/>
      <c r="AB74" s="39"/>
      <c r="AC74" s="46"/>
      <c r="AD74" s="47"/>
      <c r="AE74" s="40"/>
      <c r="AF74" s="37"/>
      <c r="AG74" s="44"/>
    </row>
    <row r="75" spans="1:33" s="71" customFormat="1" ht="13.7" customHeight="1" x14ac:dyDescent="0.2">
      <c r="A75" s="55">
        <v>64</v>
      </c>
      <c r="B75" s="115">
        <v>9</v>
      </c>
      <c r="C75" s="65" t="str">
        <f t="shared" si="10"/>
        <v>GER19980730</v>
      </c>
      <c r="D75" s="66" t="str">
        <f t="shared" si="11"/>
        <v>PLUNTKE Moritz</v>
      </c>
      <c r="E75" s="67" t="str">
        <f t="shared" si="12"/>
        <v>RSC TURBINE ERFURT</v>
      </c>
      <c r="F75" s="68" t="str">
        <f t="shared" si="13"/>
        <v>THÜ173593</v>
      </c>
      <c r="G75" s="69" t="str">
        <f t="shared" si="14"/>
        <v>CADET</v>
      </c>
      <c r="H75" s="69" t="str">
        <f t="shared" si="15"/>
        <v>TUR</v>
      </c>
      <c r="I75" s="70">
        <f t="shared" si="16"/>
        <v>0.18986111111111112</v>
      </c>
      <c r="J75" s="33">
        <f t="shared" si="17"/>
        <v>9.1435185185187451E-4</v>
      </c>
      <c r="K75" s="33"/>
      <c r="M75" s="71">
        <f t="shared" si="18"/>
        <v>64</v>
      </c>
      <c r="N75" s="71">
        <f t="shared" si="19"/>
        <v>144</v>
      </c>
      <c r="P75" s="38">
        <v>69</v>
      </c>
      <c r="Q75" s="45">
        <v>9</v>
      </c>
      <c r="R75" s="43">
        <v>5.1446759259259262E-2</v>
      </c>
      <c r="S75" s="37"/>
      <c r="T75" s="39">
        <v>75</v>
      </c>
      <c r="U75" s="46">
        <v>9</v>
      </c>
      <c r="V75" s="47">
        <v>0.13841435185185186</v>
      </c>
      <c r="W75" s="40">
        <v>0</v>
      </c>
      <c r="X75" s="38"/>
      <c r="Y75" s="45"/>
      <c r="Z75" s="43"/>
      <c r="AA75" s="37"/>
      <c r="AB75" s="39"/>
      <c r="AC75" s="46"/>
      <c r="AD75" s="47"/>
      <c r="AE75" s="40"/>
      <c r="AF75" s="37"/>
      <c r="AG75" s="44"/>
    </row>
    <row r="76" spans="1:33" s="71" customFormat="1" ht="13.7" customHeight="1" x14ac:dyDescent="0.2">
      <c r="A76" s="55">
        <v>65</v>
      </c>
      <c r="B76" s="115">
        <v>31</v>
      </c>
      <c r="C76" s="65" t="str">
        <f t="shared" ref="C76:C107" si="20">VLOOKUP(B76,STARTOVKA,2,0)</f>
        <v>CZE19960423</v>
      </c>
      <c r="D76" s="66" t="str">
        <f t="shared" ref="D76:D107" si="21">VLOOKUP(B76,STARTOVKA,3,0)</f>
        <v xml:space="preserve">MORÁVEK Zdeněk </v>
      </c>
      <c r="E76" s="67" t="str">
        <f t="shared" ref="E76:E107" si="22">VLOOKUP(B76,STARTOVKA,4,0)</f>
        <v>ALLTRAINING.CZ</v>
      </c>
      <c r="F76" s="68">
        <f t="shared" ref="F76:F107" si="23">VLOOKUP(B76,STARTOVKA,5,0)</f>
        <v>19314</v>
      </c>
      <c r="G76" s="69" t="str">
        <f t="shared" ref="G76:G107" si="24">VLOOKUP(B76,STARTOVKA,6,0)</f>
        <v>JUNIOR</v>
      </c>
      <c r="H76" s="69" t="str">
        <f t="shared" ref="H76:H107" si="25">VLOOKUP(B76,STARTOVKA,7,0)</f>
        <v>REM</v>
      </c>
      <c r="I76" s="70">
        <f t="shared" ref="I76:I107" si="26">SUM(R76,V76,Z76,AD76)-SUM(S76,W76,AA76,AE76)+AF76</f>
        <v>0.18986111111111112</v>
      </c>
      <c r="J76" s="33">
        <f t="shared" ref="J76:J107" si="27">I76-$I$12</f>
        <v>9.1435185185187451E-4</v>
      </c>
      <c r="K76" s="33"/>
      <c r="M76" s="71">
        <f t="shared" ref="M76:M107" si="28">IF(A76="","",A76)</f>
        <v>65</v>
      </c>
      <c r="N76" s="71">
        <f t="shared" ref="N76:N107" si="29">SUM(P76,T76,X76,AB76,)</f>
        <v>147</v>
      </c>
      <c r="P76" s="38">
        <v>82</v>
      </c>
      <c r="Q76" s="45">
        <v>31</v>
      </c>
      <c r="R76" s="43">
        <v>5.1446759259259262E-2</v>
      </c>
      <c r="S76" s="37"/>
      <c r="T76" s="39">
        <v>65</v>
      </c>
      <c r="U76" s="46">
        <v>31</v>
      </c>
      <c r="V76" s="47">
        <v>0.13841435185185186</v>
      </c>
      <c r="W76" s="40">
        <v>0</v>
      </c>
      <c r="X76" s="38"/>
      <c r="Y76" s="45"/>
      <c r="Z76" s="43"/>
      <c r="AA76" s="37"/>
      <c r="AB76" s="39"/>
      <c r="AC76" s="46"/>
      <c r="AD76" s="47"/>
      <c r="AE76" s="40"/>
      <c r="AF76" s="37"/>
      <c r="AG76" s="44"/>
    </row>
    <row r="77" spans="1:33" s="71" customFormat="1" ht="13.7" customHeight="1" x14ac:dyDescent="0.2">
      <c r="A77" s="55">
        <v>66</v>
      </c>
      <c r="B77" s="115">
        <v>132</v>
      </c>
      <c r="C77" s="65" t="str">
        <f t="shared" si="20"/>
        <v>AUT19961021</v>
      </c>
      <c r="D77" s="66" t="str">
        <f t="shared" si="21"/>
        <v>KNAPP Daniel</v>
      </c>
      <c r="E77" s="67" t="str">
        <f t="shared" si="22"/>
        <v>UNION RAIFFEISEN RADTEAM TIROL</v>
      </c>
      <c r="F77" s="68">
        <f t="shared" si="23"/>
        <v>100480</v>
      </c>
      <c r="G77" s="69" t="str">
        <f t="shared" si="24"/>
        <v>JUNIOR</v>
      </c>
      <c r="H77" s="69" t="str">
        <f t="shared" si="25"/>
        <v>RCA</v>
      </c>
      <c r="I77" s="70">
        <f t="shared" si="26"/>
        <v>0.18986111111111112</v>
      </c>
      <c r="J77" s="33">
        <f t="shared" si="27"/>
        <v>9.1435185185187451E-4</v>
      </c>
      <c r="K77" s="33"/>
      <c r="M77" s="71">
        <f t="shared" si="28"/>
        <v>66</v>
      </c>
      <c r="N77" s="71">
        <f t="shared" si="29"/>
        <v>152</v>
      </c>
      <c r="P77" s="38">
        <v>80</v>
      </c>
      <c r="Q77" s="45">
        <v>132</v>
      </c>
      <c r="R77" s="43">
        <v>5.1446759259259262E-2</v>
      </c>
      <c r="S77" s="37"/>
      <c r="T77" s="39">
        <v>72</v>
      </c>
      <c r="U77" s="46">
        <v>132</v>
      </c>
      <c r="V77" s="47">
        <v>0.13841435185185186</v>
      </c>
      <c r="W77" s="40">
        <v>0</v>
      </c>
      <c r="X77" s="38"/>
      <c r="Y77" s="45"/>
      <c r="Z77" s="43"/>
      <c r="AA77" s="37"/>
      <c r="AB77" s="39"/>
      <c r="AC77" s="46"/>
      <c r="AD77" s="47"/>
      <c r="AE77" s="40"/>
      <c r="AF77" s="37"/>
      <c r="AG77" s="44"/>
    </row>
    <row r="78" spans="1:33" s="71" customFormat="1" ht="13.7" customHeight="1" x14ac:dyDescent="0.2">
      <c r="A78" s="55">
        <v>67</v>
      </c>
      <c r="B78" s="115">
        <v>10</v>
      </c>
      <c r="C78" s="65" t="str">
        <f t="shared" si="20"/>
        <v>GER19970316</v>
      </c>
      <c r="D78" s="66" t="str">
        <f t="shared" si="21"/>
        <v>WELTZ Niclas</v>
      </c>
      <c r="E78" s="67" t="str">
        <f t="shared" si="22"/>
        <v>RSC TURBINE ERFURT</v>
      </c>
      <c r="F78" s="68" t="str">
        <f t="shared" si="23"/>
        <v>THÜ173103</v>
      </c>
      <c r="G78" s="69" t="str">
        <f t="shared" si="24"/>
        <v>JUNIOR*</v>
      </c>
      <c r="H78" s="69" t="str">
        <f t="shared" si="25"/>
        <v>TUR</v>
      </c>
      <c r="I78" s="70">
        <f t="shared" si="26"/>
        <v>0.18986111111111112</v>
      </c>
      <c r="J78" s="33">
        <f t="shared" si="27"/>
        <v>9.1435185185187451E-4</v>
      </c>
      <c r="K78" s="33"/>
      <c r="M78" s="71">
        <f t="shared" si="28"/>
        <v>67</v>
      </c>
      <c r="N78" s="71">
        <f t="shared" si="29"/>
        <v>154</v>
      </c>
      <c r="P78" s="38">
        <v>86</v>
      </c>
      <c r="Q78" s="45">
        <v>10</v>
      </c>
      <c r="R78" s="43">
        <v>5.1446759259259262E-2</v>
      </c>
      <c r="S78" s="37"/>
      <c r="T78" s="39">
        <v>68</v>
      </c>
      <c r="U78" s="46">
        <v>10</v>
      </c>
      <c r="V78" s="47">
        <v>0.13841435185185186</v>
      </c>
      <c r="W78" s="40">
        <v>0</v>
      </c>
      <c r="X78" s="38"/>
      <c r="Y78" s="45"/>
      <c r="Z78" s="43"/>
      <c r="AA78" s="37"/>
      <c r="AB78" s="39"/>
      <c r="AC78" s="46"/>
      <c r="AD78" s="47"/>
      <c r="AE78" s="40"/>
      <c r="AF78" s="37"/>
      <c r="AG78" s="44"/>
    </row>
    <row r="79" spans="1:33" s="71" customFormat="1" ht="13.7" customHeight="1" x14ac:dyDescent="0.2">
      <c r="A79" s="55">
        <v>68</v>
      </c>
      <c r="B79" s="115">
        <v>82</v>
      </c>
      <c r="C79" s="65" t="str">
        <f t="shared" si="20"/>
        <v>CZE19960127</v>
      </c>
      <c r="D79" s="66" t="str">
        <f t="shared" si="21"/>
        <v xml:space="preserve">ŠIPOŠ Marek </v>
      </c>
      <c r="E79" s="67" t="str">
        <f t="shared" si="22"/>
        <v xml:space="preserve">TJ KOVO PRAHA </v>
      </c>
      <c r="F79" s="68">
        <f t="shared" si="23"/>
        <v>17984</v>
      </c>
      <c r="G79" s="69" t="str">
        <f t="shared" si="24"/>
        <v>JUNIOR</v>
      </c>
      <c r="H79" s="69" t="str">
        <f t="shared" si="25"/>
        <v>KOV</v>
      </c>
      <c r="I79" s="70">
        <f t="shared" si="26"/>
        <v>0.18986111111111112</v>
      </c>
      <c r="J79" s="33">
        <f t="shared" si="27"/>
        <v>9.1435185185187451E-4</v>
      </c>
      <c r="K79" s="33"/>
      <c r="M79" s="71">
        <f t="shared" si="28"/>
        <v>68</v>
      </c>
      <c r="N79" s="71">
        <f t="shared" si="29"/>
        <v>156</v>
      </c>
      <c r="P79" s="38">
        <v>90</v>
      </c>
      <c r="Q79" s="45">
        <v>82</v>
      </c>
      <c r="R79" s="43">
        <v>5.1446759259259262E-2</v>
      </c>
      <c r="S79" s="37"/>
      <c r="T79" s="39">
        <v>66</v>
      </c>
      <c r="U79" s="46">
        <v>82</v>
      </c>
      <c r="V79" s="47">
        <v>0.13841435185185186</v>
      </c>
      <c r="W79" s="40">
        <v>0</v>
      </c>
      <c r="X79" s="38"/>
      <c r="Y79" s="45"/>
      <c r="Z79" s="43"/>
      <c r="AA79" s="37"/>
      <c r="AB79" s="39"/>
      <c r="AC79" s="46"/>
      <c r="AD79" s="47"/>
      <c r="AE79" s="40"/>
      <c r="AF79" s="37"/>
      <c r="AG79" s="44"/>
    </row>
    <row r="80" spans="1:33" s="71" customFormat="1" ht="13.7" customHeight="1" x14ac:dyDescent="0.2">
      <c r="A80" s="55">
        <v>69</v>
      </c>
      <c r="B80" s="115">
        <v>79</v>
      </c>
      <c r="C80" s="65" t="e">
        <f t="shared" si="20"/>
        <v>#N/A</v>
      </c>
      <c r="D80" s="66" t="e">
        <f t="shared" si="21"/>
        <v>#N/A</v>
      </c>
      <c r="E80" s="67" t="e">
        <f t="shared" si="22"/>
        <v>#N/A</v>
      </c>
      <c r="F80" s="68" t="e">
        <f t="shared" si="23"/>
        <v>#N/A</v>
      </c>
      <c r="G80" s="69" t="e">
        <f t="shared" si="24"/>
        <v>#N/A</v>
      </c>
      <c r="H80" s="69" t="e">
        <f t="shared" si="25"/>
        <v>#N/A</v>
      </c>
      <c r="I80" s="70">
        <f t="shared" si="26"/>
        <v>0.18986111111111112</v>
      </c>
      <c r="J80" s="33">
        <f t="shared" si="27"/>
        <v>9.1435185185187451E-4</v>
      </c>
      <c r="K80" s="33"/>
      <c r="M80" s="71">
        <f t="shared" si="28"/>
        <v>69</v>
      </c>
      <c r="N80" s="71">
        <f t="shared" si="29"/>
        <v>160</v>
      </c>
      <c r="P80" s="38">
        <v>93</v>
      </c>
      <c r="Q80" s="45">
        <v>79</v>
      </c>
      <c r="R80" s="43">
        <v>5.1446759259259262E-2</v>
      </c>
      <c r="S80" s="37"/>
      <c r="T80" s="39">
        <v>67</v>
      </c>
      <c r="U80" s="46">
        <v>79</v>
      </c>
      <c r="V80" s="47">
        <v>0.13841435185185186</v>
      </c>
      <c r="W80" s="40">
        <v>0</v>
      </c>
      <c r="X80" s="38"/>
      <c r="Y80" s="45"/>
      <c r="Z80" s="43"/>
      <c r="AA80" s="37"/>
      <c r="AB80" s="39"/>
      <c r="AC80" s="46"/>
      <c r="AD80" s="47"/>
      <c r="AE80" s="40"/>
      <c r="AF80" s="37"/>
      <c r="AG80" s="44"/>
    </row>
    <row r="81" spans="1:33" s="71" customFormat="1" ht="13.7" customHeight="1" x14ac:dyDescent="0.2">
      <c r="A81" s="55">
        <v>70</v>
      </c>
      <c r="B81" s="115">
        <v>102</v>
      </c>
      <c r="C81" s="65" t="str">
        <f t="shared" si="20"/>
        <v>CZE19991218</v>
      </c>
      <c r="D81" s="66" t="str">
        <f t="shared" si="21"/>
        <v xml:space="preserve">HOLUBOVSKÝ Ondřej </v>
      </c>
      <c r="E81" s="67" t="str">
        <f t="shared" si="22"/>
        <v xml:space="preserve">TJ STADION LOUNY </v>
      </c>
      <c r="F81" s="68">
        <f t="shared" si="23"/>
        <v>12235</v>
      </c>
      <c r="G81" s="69" t="str">
        <f t="shared" si="24"/>
        <v>CADET*</v>
      </c>
      <c r="H81" s="69" t="str">
        <f t="shared" si="25"/>
        <v>LOU</v>
      </c>
      <c r="I81" s="70">
        <f t="shared" si="26"/>
        <v>0.18986111111111112</v>
      </c>
      <c r="J81" s="33">
        <f t="shared" si="27"/>
        <v>9.1435185185187451E-4</v>
      </c>
      <c r="K81" s="33"/>
      <c r="M81" s="71">
        <f t="shared" si="28"/>
        <v>70</v>
      </c>
      <c r="N81" s="71">
        <f t="shared" si="29"/>
        <v>161</v>
      </c>
      <c r="P81" s="38">
        <v>81</v>
      </c>
      <c r="Q81" s="45">
        <v>102</v>
      </c>
      <c r="R81" s="43">
        <v>5.1446759259259262E-2</v>
      </c>
      <c r="S81" s="37"/>
      <c r="T81" s="39">
        <v>80</v>
      </c>
      <c r="U81" s="46">
        <v>102</v>
      </c>
      <c r="V81" s="47">
        <v>0.13841435185185186</v>
      </c>
      <c r="W81" s="40">
        <v>0</v>
      </c>
      <c r="X81" s="38"/>
      <c r="Y81" s="45"/>
      <c r="Z81" s="43"/>
      <c r="AA81" s="37"/>
      <c r="AB81" s="39"/>
      <c r="AC81" s="46"/>
      <c r="AD81" s="47"/>
      <c r="AE81" s="40"/>
      <c r="AF81" s="37"/>
      <c r="AG81" s="44"/>
    </row>
    <row r="82" spans="1:33" s="71" customFormat="1" ht="13.7" customHeight="1" x14ac:dyDescent="0.2">
      <c r="A82" s="55">
        <v>71</v>
      </c>
      <c r="B82" s="115">
        <v>30</v>
      </c>
      <c r="C82" s="65" t="e">
        <f t="shared" si="20"/>
        <v>#N/A</v>
      </c>
      <c r="D82" s="66" t="e">
        <f t="shared" si="21"/>
        <v>#N/A</v>
      </c>
      <c r="E82" s="67" t="e">
        <f t="shared" si="22"/>
        <v>#N/A</v>
      </c>
      <c r="F82" s="68" t="e">
        <f t="shared" si="23"/>
        <v>#N/A</v>
      </c>
      <c r="G82" s="69" t="e">
        <f t="shared" si="24"/>
        <v>#N/A</v>
      </c>
      <c r="H82" s="69" t="e">
        <f t="shared" si="25"/>
        <v>#N/A</v>
      </c>
      <c r="I82" s="70">
        <f t="shared" si="26"/>
        <v>0.18986111111111112</v>
      </c>
      <c r="J82" s="33">
        <f t="shared" si="27"/>
        <v>9.1435185185187451E-4</v>
      </c>
      <c r="K82" s="33"/>
      <c r="M82" s="71">
        <f t="shared" si="28"/>
        <v>71</v>
      </c>
      <c r="N82" s="71">
        <f t="shared" si="29"/>
        <v>162</v>
      </c>
      <c r="P82" s="38">
        <v>85</v>
      </c>
      <c r="Q82" s="45">
        <v>30</v>
      </c>
      <c r="R82" s="43">
        <v>5.1446759259259262E-2</v>
      </c>
      <c r="S82" s="37"/>
      <c r="T82" s="39">
        <v>77</v>
      </c>
      <c r="U82" s="46">
        <v>30</v>
      </c>
      <c r="V82" s="47">
        <v>0.13841435185185186</v>
      </c>
      <c r="W82" s="40">
        <v>0</v>
      </c>
      <c r="X82" s="38"/>
      <c r="Y82" s="45"/>
      <c r="Z82" s="43"/>
      <c r="AA82" s="37"/>
      <c r="AB82" s="39"/>
      <c r="AC82" s="46"/>
      <c r="AD82" s="47"/>
      <c r="AE82" s="40"/>
      <c r="AF82" s="37"/>
      <c r="AG82" s="44"/>
    </row>
    <row r="83" spans="1:33" s="71" customFormat="1" ht="13.7" customHeight="1" x14ac:dyDescent="0.2">
      <c r="A83" s="55">
        <v>72</v>
      </c>
      <c r="B83" s="115">
        <v>78</v>
      </c>
      <c r="C83" s="65" t="e">
        <f t="shared" si="20"/>
        <v>#N/A</v>
      </c>
      <c r="D83" s="66" t="e">
        <f t="shared" si="21"/>
        <v>#N/A</v>
      </c>
      <c r="E83" s="67" t="e">
        <f t="shared" si="22"/>
        <v>#N/A</v>
      </c>
      <c r="F83" s="68" t="e">
        <f t="shared" si="23"/>
        <v>#N/A</v>
      </c>
      <c r="G83" s="69" t="e">
        <f t="shared" si="24"/>
        <v>#N/A</v>
      </c>
      <c r="H83" s="69" t="e">
        <f t="shared" si="25"/>
        <v>#N/A</v>
      </c>
      <c r="I83" s="70">
        <f t="shared" si="26"/>
        <v>0.1910300925925926</v>
      </c>
      <c r="J83" s="33">
        <f t="shared" si="27"/>
        <v>2.0833333333333537E-3</v>
      </c>
      <c r="K83" s="33"/>
      <c r="M83" s="71">
        <f t="shared" si="28"/>
        <v>72</v>
      </c>
      <c r="N83" s="71">
        <f t="shared" si="29"/>
        <v>141</v>
      </c>
      <c r="P83" s="38">
        <v>96</v>
      </c>
      <c r="Q83" s="45">
        <v>78</v>
      </c>
      <c r="R83" s="43">
        <v>5.2615740740740741E-2</v>
      </c>
      <c r="S83" s="37"/>
      <c r="T83" s="39">
        <v>45</v>
      </c>
      <c r="U83" s="46">
        <v>78</v>
      </c>
      <c r="V83" s="47">
        <v>0.13841435185185186</v>
      </c>
      <c r="W83" s="40">
        <v>0</v>
      </c>
      <c r="X83" s="38"/>
      <c r="Y83" s="45"/>
      <c r="Z83" s="43"/>
      <c r="AA83" s="37"/>
      <c r="AB83" s="39"/>
      <c r="AC83" s="46"/>
      <c r="AD83" s="47"/>
      <c r="AE83" s="40"/>
      <c r="AF83" s="37"/>
      <c r="AG83" s="44"/>
    </row>
    <row r="84" spans="1:33" s="71" customFormat="1" ht="13.7" customHeight="1" x14ac:dyDescent="0.2">
      <c r="A84" s="55">
        <v>73</v>
      </c>
      <c r="B84" s="115">
        <v>61</v>
      </c>
      <c r="C84" s="65" t="str">
        <f t="shared" si="20"/>
        <v>POL19960305</v>
      </c>
      <c r="D84" s="66" t="str">
        <f t="shared" si="21"/>
        <v>PRZEWIĘDA Paweł</v>
      </c>
      <c r="E84" s="67" t="str">
        <f t="shared" si="22"/>
        <v xml:space="preserve">DSR AUTHOR GÓRNIK WAŁBRZYCH </v>
      </c>
      <c r="F84" s="68" t="str">
        <f t="shared" si="23"/>
        <v>DLS177</v>
      </c>
      <c r="G84" s="69" t="str">
        <f t="shared" si="24"/>
        <v>JUNIOR</v>
      </c>
      <c r="H84" s="69" t="str">
        <f t="shared" si="25"/>
        <v>GOR</v>
      </c>
      <c r="I84" s="70">
        <f t="shared" si="26"/>
        <v>0.19114583333333335</v>
      </c>
      <c r="J84" s="33">
        <f t="shared" si="27"/>
        <v>2.1990740740741033E-3</v>
      </c>
      <c r="K84" s="33"/>
      <c r="M84" s="71">
        <f t="shared" si="28"/>
        <v>73</v>
      </c>
      <c r="N84" s="71">
        <f t="shared" si="29"/>
        <v>155</v>
      </c>
      <c r="P84" s="38">
        <v>73</v>
      </c>
      <c r="Q84" s="45">
        <v>61</v>
      </c>
      <c r="R84" s="43">
        <v>5.1446759259259262E-2</v>
      </c>
      <c r="S84" s="37"/>
      <c r="T84" s="39">
        <v>82</v>
      </c>
      <c r="U84" s="46">
        <v>61</v>
      </c>
      <c r="V84" s="47">
        <v>0.13969907407407409</v>
      </c>
      <c r="W84" s="40">
        <v>0</v>
      </c>
      <c r="X84" s="38"/>
      <c r="Y84" s="45"/>
      <c r="Z84" s="43"/>
      <c r="AA84" s="37"/>
      <c r="AB84" s="39"/>
      <c r="AC84" s="46"/>
      <c r="AD84" s="47"/>
      <c r="AE84" s="40"/>
      <c r="AF84" s="37"/>
      <c r="AG84" s="44"/>
    </row>
    <row r="85" spans="1:33" s="71" customFormat="1" ht="13.7" customHeight="1" x14ac:dyDescent="0.2">
      <c r="A85" s="55">
        <v>74</v>
      </c>
      <c r="B85" s="115">
        <v>121</v>
      </c>
      <c r="C85" s="65" t="str">
        <f t="shared" si="20"/>
        <v>CZE19981231</v>
      </c>
      <c r="D85" s="66" t="str">
        <f t="shared" si="21"/>
        <v xml:space="preserve">BAJER Vilém </v>
      </c>
      <c r="E85" s="67" t="str">
        <f t="shared" si="22"/>
        <v xml:space="preserve">SKC TUFO PROSTĚJOV </v>
      </c>
      <c r="F85" s="68">
        <f t="shared" si="23"/>
        <v>6871</v>
      </c>
      <c r="G85" s="69" t="str">
        <f t="shared" si="24"/>
        <v>CADET</v>
      </c>
      <c r="H85" s="69" t="str">
        <f t="shared" si="25"/>
        <v>SKC</v>
      </c>
      <c r="I85" s="70">
        <f t="shared" si="26"/>
        <v>0.19153935185185186</v>
      </c>
      <c r="J85" s="33">
        <f t="shared" si="27"/>
        <v>2.5925925925926185E-3</v>
      </c>
      <c r="K85" s="33"/>
      <c r="M85" s="71">
        <f t="shared" si="28"/>
        <v>74</v>
      </c>
      <c r="N85" s="71">
        <f t="shared" si="29"/>
        <v>139</v>
      </c>
      <c r="P85" s="38">
        <v>99</v>
      </c>
      <c r="Q85" s="45">
        <v>121</v>
      </c>
      <c r="R85" s="43">
        <v>5.3124999999999999E-2</v>
      </c>
      <c r="S85" s="37"/>
      <c r="T85" s="39">
        <v>40</v>
      </c>
      <c r="U85" s="46">
        <v>121</v>
      </c>
      <c r="V85" s="47">
        <v>0.13841435185185186</v>
      </c>
      <c r="W85" s="40">
        <v>0</v>
      </c>
      <c r="X85" s="38"/>
      <c r="Y85" s="45"/>
      <c r="Z85" s="43"/>
      <c r="AA85" s="37"/>
      <c r="AB85" s="39"/>
      <c r="AC85" s="46"/>
      <c r="AD85" s="47"/>
      <c r="AE85" s="40"/>
      <c r="AF85" s="37"/>
      <c r="AG85" s="44"/>
    </row>
    <row r="86" spans="1:33" s="71" customFormat="1" ht="13.7" customHeight="1" x14ac:dyDescent="0.2">
      <c r="A86" s="55">
        <v>75</v>
      </c>
      <c r="B86" s="115">
        <v>116</v>
      </c>
      <c r="C86" s="65" t="str">
        <f t="shared" si="20"/>
        <v>GER19960909</v>
      </c>
      <c r="D86" s="66" t="str">
        <f t="shared" si="21"/>
        <v>KÄMNA Lennard</v>
      </c>
      <c r="E86" s="67" t="str">
        <f t="shared" si="22"/>
        <v>TEAM BRANDENBURG - RSC COTTBUS</v>
      </c>
      <c r="F86" s="68" t="str">
        <f t="shared" si="23"/>
        <v>050980-11</v>
      </c>
      <c r="G86" s="69" t="str">
        <f t="shared" si="24"/>
        <v>JUNIOR</v>
      </c>
      <c r="H86" s="69" t="str">
        <f t="shared" si="25"/>
        <v>COT</v>
      </c>
      <c r="I86" s="70">
        <f t="shared" si="26"/>
        <v>0.19157407407407406</v>
      </c>
      <c r="J86" s="33">
        <f t="shared" si="27"/>
        <v>2.6273148148148184E-3</v>
      </c>
      <c r="K86" s="33"/>
      <c r="M86" s="71">
        <f t="shared" si="28"/>
        <v>75</v>
      </c>
      <c r="N86" s="71">
        <f t="shared" si="29"/>
        <v>141</v>
      </c>
      <c r="P86" s="38">
        <v>57</v>
      </c>
      <c r="Q86" s="45">
        <v>116</v>
      </c>
      <c r="R86" s="43">
        <v>5.1446759259259262E-2</v>
      </c>
      <c r="S86" s="37"/>
      <c r="T86" s="39">
        <v>84</v>
      </c>
      <c r="U86" s="46">
        <v>116</v>
      </c>
      <c r="V86" s="47">
        <v>0.1401273148148148</v>
      </c>
      <c r="W86" s="40">
        <v>0</v>
      </c>
      <c r="X86" s="38"/>
      <c r="Y86" s="45"/>
      <c r="Z86" s="43"/>
      <c r="AA86" s="37"/>
      <c r="AB86" s="39"/>
      <c r="AC86" s="46"/>
      <c r="AD86" s="47"/>
      <c r="AE86" s="40"/>
      <c r="AF86" s="37"/>
      <c r="AG86" s="44"/>
    </row>
    <row r="87" spans="1:33" s="71" customFormat="1" ht="13.7" customHeight="1" x14ac:dyDescent="0.2">
      <c r="A87" s="55">
        <v>76</v>
      </c>
      <c r="B87" s="115">
        <v>45</v>
      </c>
      <c r="C87" s="65" t="str">
        <f t="shared" si="20"/>
        <v>CZE19960630</v>
      </c>
      <c r="D87" s="66" t="str">
        <f t="shared" si="21"/>
        <v xml:space="preserve">LEHKÝ Roman </v>
      </c>
      <c r="E87" s="67" t="str">
        <f t="shared" si="22"/>
        <v>KC KOOPERATIVA SG JABLONEC N.N</v>
      </c>
      <c r="F87" s="68">
        <f t="shared" si="23"/>
        <v>9859</v>
      </c>
      <c r="G87" s="69" t="str">
        <f t="shared" si="24"/>
        <v>JUNIOR</v>
      </c>
      <c r="H87" s="69" t="str">
        <f t="shared" si="25"/>
        <v>KOO</v>
      </c>
      <c r="I87" s="70">
        <f t="shared" si="26"/>
        <v>0.19208333333333333</v>
      </c>
      <c r="J87" s="33">
        <f t="shared" si="27"/>
        <v>3.1365740740740833E-3</v>
      </c>
      <c r="K87" s="33"/>
      <c r="M87" s="71">
        <f t="shared" si="28"/>
        <v>76</v>
      </c>
      <c r="N87" s="71">
        <f t="shared" si="29"/>
        <v>157</v>
      </c>
      <c r="P87" s="38">
        <v>72</v>
      </c>
      <c r="Q87" s="45">
        <v>45</v>
      </c>
      <c r="R87" s="43">
        <v>5.1446759259259262E-2</v>
      </c>
      <c r="S87" s="37"/>
      <c r="T87" s="39">
        <v>85</v>
      </c>
      <c r="U87" s="46">
        <v>45</v>
      </c>
      <c r="V87" s="47">
        <v>0.14063657407407407</v>
      </c>
      <c r="W87" s="40">
        <v>0</v>
      </c>
      <c r="X87" s="38"/>
      <c r="Y87" s="45"/>
      <c r="Z87" s="43"/>
      <c r="AA87" s="37"/>
      <c r="AB87" s="39"/>
      <c r="AC87" s="46"/>
      <c r="AD87" s="47"/>
      <c r="AE87" s="40"/>
      <c r="AF87" s="37"/>
      <c r="AG87" s="44"/>
    </row>
    <row r="88" spans="1:33" s="71" customFormat="1" ht="13.7" customHeight="1" x14ac:dyDescent="0.2">
      <c r="A88" s="55">
        <v>77</v>
      </c>
      <c r="B88" s="115">
        <v>47</v>
      </c>
      <c r="C88" s="65" t="str">
        <f t="shared" si="20"/>
        <v>CZE19960509</v>
      </c>
      <c r="D88" s="66" t="str">
        <f t="shared" si="21"/>
        <v xml:space="preserve">PRENĚK Ondřej </v>
      </c>
      <c r="E88" s="67" t="str">
        <f t="shared" si="22"/>
        <v>KC KOOPERATIVA SG JABLONEC N.N</v>
      </c>
      <c r="F88" s="68">
        <f t="shared" si="23"/>
        <v>19279</v>
      </c>
      <c r="G88" s="69" t="str">
        <f t="shared" si="24"/>
        <v>JUNIOR</v>
      </c>
      <c r="H88" s="69" t="str">
        <f t="shared" si="25"/>
        <v>KOO</v>
      </c>
      <c r="I88" s="70">
        <f t="shared" si="26"/>
        <v>0.19208333333333333</v>
      </c>
      <c r="J88" s="33">
        <f t="shared" si="27"/>
        <v>3.1365740740740833E-3</v>
      </c>
      <c r="K88" s="33"/>
      <c r="M88" s="71">
        <f t="shared" si="28"/>
        <v>77</v>
      </c>
      <c r="N88" s="71">
        <f t="shared" si="29"/>
        <v>173</v>
      </c>
      <c r="P88" s="38">
        <v>87</v>
      </c>
      <c r="Q88" s="45">
        <v>47</v>
      </c>
      <c r="R88" s="43">
        <v>5.1446759259259262E-2</v>
      </c>
      <c r="S88" s="37"/>
      <c r="T88" s="39">
        <v>86</v>
      </c>
      <c r="U88" s="46">
        <v>47</v>
      </c>
      <c r="V88" s="47">
        <v>0.14063657407407407</v>
      </c>
      <c r="W88" s="40">
        <v>0</v>
      </c>
      <c r="X88" s="38"/>
      <c r="Y88" s="45"/>
      <c r="Z88" s="43"/>
      <c r="AA88" s="37"/>
      <c r="AB88" s="39"/>
      <c r="AC88" s="46"/>
      <c r="AD88" s="47"/>
      <c r="AE88" s="40"/>
      <c r="AF88" s="37"/>
      <c r="AG88" s="44"/>
    </row>
    <row r="89" spans="1:33" s="71" customFormat="1" ht="13.7" customHeight="1" x14ac:dyDescent="0.2">
      <c r="A89" s="55">
        <v>78</v>
      </c>
      <c r="B89" s="115">
        <v>57</v>
      </c>
      <c r="C89" s="65" t="str">
        <f t="shared" si="20"/>
        <v>POL19970825</v>
      </c>
      <c r="D89" s="66" t="str">
        <f t="shared" si="21"/>
        <v>GRZEGORZYCA Dominik</v>
      </c>
      <c r="E89" s="67" t="str">
        <f t="shared" si="22"/>
        <v>GRUPA KOLARSKA GLIWICE BA</v>
      </c>
      <c r="F89" s="68" t="str">
        <f t="shared" si="23"/>
        <v>SLA008</v>
      </c>
      <c r="G89" s="69" t="str">
        <f t="shared" si="24"/>
        <v>JUNIOR*</v>
      </c>
      <c r="H89" s="69" t="str">
        <f t="shared" si="25"/>
        <v>GLI</v>
      </c>
      <c r="I89" s="70">
        <f t="shared" si="26"/>
        <v>0.19226851851851851</v>
      </c>
      <c r="J89" s="33">
        <f t="shared" si="27"/>
        <v>3.3217592592592604E-3</v>
      </c>
      <c r="K89" s="33"/>
      <c r="M89" s="71">
        <f t="shared" si="28"/>
        <v>78</v>
      </c>
      <c r="N89" s="71">
        <f t="shared" si="29"/>
        <v>103</v>
      </c>
      <c r="P89" s="38">
        <v>16</v>
      </c>
      <c r="Q89" s="45">
        <v>57</v>
      </c>
      <c r="R89" s="43">
        <v>5.1446759259259262E-2</v>
      </c>
      <c r="S89" s="37"/>
      <c r="T89" s="39">
        <v>87</v>
      </c>
      <c r="U89" s="46">
        <v>57</v>
      </c>
      <c r="V89" s="47">
        <v>0.14082175925925924</v>
      </c>
      <c r="W89" s="40">
        <v>0</v>
      </c>
      <c r="X89" s="38"/>
      <c r="Y89" s="45"/>
      <c r="Z89" s="43"/>
      <c r="AA89" s="37"/>
      <c r="AB89" s="39"/>
      <c r="AC89" s="46"/>
      <c r="AD89" s="47"/>
      <c r="AE89" s="40"/>
      <c r="AF89" s="37"/>
      <c r="AG89" s="44"/>
    </row>
    <row r="90" spans="1:33" s="71" customFormat="1" ht="13.7" customHeight="1" x14ac:dyDescent="0.2">
      <c r="A90" s="55">
        <v>79</v>
      </c>
      <c r="B90" s="115">
        <v>109</v>
      </c>
      <c r="C90" s="65" t="e">
        <f t="shared" si="20"/>
        <v>#N/A</v>
      </c>
      <c r="D90" s="66" t="e">
        <f t="shared" si="21"/>
        <v>#N/A</v>
      </c>
      <c r="E90" s="67" t="e">
        <f t="shared" si="22"/>
        <v>#N/A</v>
      </c>
      <c r="F90" s="68" t="e">
        <f t="shared" si="23"/>
        <v>#N/A</v>
      </c>
      <c r="G90" s="69" t="e">
        <f t="shared" si="24"/>
        <v>#N/A</v>
      </c>
      <c r="H90" s="69" t="e">
        <f t="shared" si="25"/>
        <v>#N/A</v>
      </c>
      <c r="I90" s="70">
        <f t="shared" si="26"/>
        <v>0.19231481481481483</v>
      </c>
      <c r="J90" s="33">
        <f t="shared" si="27"/>
        <v>3.3680555555555824E-3</v>
      </c>
      <c r="K90" s="33"/>
      <c r="M90" s="71">
        <f t="shared" si="28"/>
        <v>79</v>
      </c>
      <c r="N90" s="71">
        <f t="shared" si="29"/>
        <v>179</v>
      </c>
      <c r="P90" s="38">
        <v>98</v>
      </c>
      <c r="Q90" s="45">
        <v>109</v>
      </c>
      <c r="R90" s="43">
        <v>5.2650462962962961E-2</v>
      </c>
      <c r="S90" s="37"/>
      <c r="T90" s="39">
        <v>81</v>
      </c>
      <c r="U90" s="46">
        <v>109</v>
      </c>
      <c r="V90" s="47">
        <v>0.13966435185185186</v>
      </c>
      <c r="W90" s="40">
        <v>0</v>
      </c>
      <c r="X90" s="38"/>
      <c r="Y90" s="45"/>
      <c r="Z90" s="43"/>
      <c r="AA90" s="37"/>
      <c r="AB90" s="39"/>
      <c r="AC90" s="46"/>
      <c r="AD90" s="47"/>
      <c r="AE90" s="40"/>
      <c r="AF90" s="37"/>
      <c r="AG90" s="44"/>
    </row>
    <row r="91" spans="1:33" s="71" customFormat="1" ht="13.7" customHeight="1" x14ac:dyDescent="0.2">
      <c r="A91" s="55">
        <v>80</v>
      </c>
      <c r="B91" s="115">
        <v>44</v>
      </c>
      <c r="C91" s="65" t="str">
        <f t="shared" si="20"/>
        <v>CZE19960213</v>
      </c>
      <c r="D91" s="66" t="str">
        <f t="shared" si="21"/>
        <v xml:space="preserve">JUREČKA Jiří </v>
      </c>
      <c r="E91" s="67" t="str">
        <f t="shared" si="22"/>
        <v>KC KOOPERATIVA SG JABLONEC N.N</v>
      </c>
      <c r="F91" s="68">
        <f t="shared" si="23"/>
        <v>5366</v>
      </c>
      <c r="G91" s="69" t="str">
        <f t="shared" si="24"/>
        <v>JUNIOR</v>
      </c>
      <c r="H91" s="69" t="str">
        <f t="shared" si="25"/>
        <v>KOO</v>
      </c>
      <c r="I91" s="70">
        <f t="shared" si="26"/>
        <v>0.19232638888888889</v>
      </c>
      <c r="J91" s="33">
        <f t="shared" si="27"/>
        <v>3.3796296296296491E-3</v>
      </c>
      <c r="K91" s="33"/>
      <c r="M91" s="71">
        <f t="shared" si="28"/>
        <v>80</v>
      </c>
      <c r="N91" s="71">
        <f t="shared" si="29"/>
        <v>164</v>
      </c>
      <c r="P91" s="38">
        <v>103</v>
      </c>
      <c r="Q91" s="45">
        <v>44</v>
      </c>
      <c r="R91" s="43">
        <v>5.3912037037037036E-2</v>
      </c>
      <c r="S91" s="37"/>
      <c r="T91" s="39">
        <v>61</v>
      </c>
      <c r="U91" s="46">
        <v>44</v>
      </c>
      <c r="V91" s="47">
        <v>0.13841435185185186</v>
      </c>
      <c r="W91" s="40">
        <v>0</v>
      </c>
      <c r="X91" s="38"/>
      <c r="Y91" s="45"/>
      <c r="Z91" s="43"/>
      <c r="AA91" s="37"/>
      <c r="AB91" s="39"/>
      <c r="AC91" s="46"/>
      <c r="AD91" s="47"/>
      <c r="AE91" s="40"/>
      <c r="AF91" s="37"/>
      <c r="AG91" s="44"/>
    </row>
    <row r="92" spans="1:33" s="71" customFormat="1" ht="13.7" customHeight="1" x14ac:dyDescent="0.2">
      <c r="A92" s="55">
        <v>81</v>
      </c>
      <c r="B92" s="115">
        <v>3</v>
      </c>
      <c r="C92" s="65" t="str">
        <f t="shared" si="20"/>
        <v>GER19970102</v>
      </c>
      <c r="D92" s="66" t="str">
        <f t="shared" si="21"/>
        <v>ZEISE Paul</v>
      </c>
      <c r="E92" s="67" t="str">
        <f t="shared" si="22"/>
        <v>RSC TURBINE ERFURT</v>
      </c>
      <c r="F92" s="68" t="str">
        <f t="shared" si="23"/>
        <v>THÜ173430</v>
      </c>
      <c r="G92" s="69" t="str">
        <f t="shared" si="24"/>
        <v>JUNIOR*</v>
      </c>
      <c r="H92" s="69" t="str">
        <f t="shared" si="25"/>
        <v>TUR</v>
      </c>
      <c r="I92" s="70">
        <f t="shared" si="26"/>
        <v>0.19236111111111112</v>
      </c>
      <c r="J92" s="33">
        <f t="shared" si="27"/>
        <v>3.4143518518518767E-3</v>
      </c>
      <c r="K92" s="33"/>
      <c r="M92" s="71">
        <f t="shared" si="28"/>
        <v>81</v>
      </c>
      <c r="N92" s="71">
        <f t="shared" si="29"/>
        <v>122</v>
      </c>
      <c r="P92" s="38">
        <v>107</v>
      </c>
      <c r="Q92" s="45">
        <v>3</v>
      </c>
      <c r="R92" s="43">
        <v>5.3946759259259257E-2</v>
      </c>
      <c r="S92" s="37"/>
      <c r="T92" s="39">
        <v>15</v>
      </c>
      <c r="U92" s="46">
        <v>3</v>
      </c>
      <c r="V92" s="47">
        <v>0.13841435185185186</v>
      </c>
      <c r="W92" s="40">
        <v>0</v>
      </c>
      <c r="X92" s="38"/>
      <c r="Y92" s="45"/>
      <c r="Z92" s="43"/>
      <c r="AA92" s="37"/>
      <c r="AB92" s="39"/>
      <c r="AC92" s="46"/>
      <c r="AD92" s="47"/>
      <c r="AE92" s="40"/>
      <c r="AF92" s="37"/>
      <c r="AG92" s="44"/>
    </row>
    <row r="93" spans="1:33" s="71" customFormat="1" ht="13.7" customHeight="1" x14ac:dyDescent="0.2">
      <c r="A93" s="55">
        <v>82</v>
      </c>
      <c r="B93" s="115">
        <v>115</v>
      </c>
      <c r="C93" s="65" t="str">
        <f t="shared" si="20"/>
        <v>GER19961029</v>
      </c>
      <c r="D93" s="66" t="str">
        <f t="shared" si="21"/>
        <v>KOCH Chrisitan</v>
      </c>
      <c r="E93" s="67" t="str">
        <f t="shared" si="22"/>
        <v>TEAM BRANDENBURG - RSC COTTBUS</v>
      </c>
      <c r="F93" s="68" t="str">
        <f t="shared" si="23"/>
        <v>043833-11</v>
      </c>
      <c r="G93" s="69" t="str">
        <f t="shared" si="24"/>
        <v>JUNIOR</v>
      </c>
      <c r="H93" s="69" t="str">
        <f t="shared" si="25"/>
        <v>COT</v>
      </c>
      <c r="I93" s="70">
        <f t="shared" si="26"/>
        <v>0.19236111111111112</v>
      </c>
      <c r="J93" s="33">
        <f t="shared" si="27"/>
        <v>3.4143518518518767E-3</v>
      </c>
      <c r="K93" s="33"/>
      <c r="M93" s="71">
        <f t="shared" si="28"/>
        <v>82</v>
      </c>
      <c r="N93" s="71">
        <f t="shared" si="29"/>
        <v>130</v>
      </c>
      <c r="P93" s="38">
        <v>112</v>
      </c>
      <c r="Q93" s="45">
        <v>115</v>
      </c>
      <c r="R93" s="43">
        <v>5.3946759259259257E-2</v>
      </c>
      <c r="S93" s="37"/>
      <c r="T93" s="39">
        <v>18</v>
      </c>
      <c r="U93" s="46">
        <v>115</v>
      </c>
      <c r="V93" s="47">
        <v>0.13841435185185186</v>
      </c>
      <c r="W93" s="40">
        <v>0</v>
      </c>
      <c r="X93" s="38"/>
      <c r="Y93" s="45"/>
      <c r="Z93" s="43"/>
      <c r="AA93" s="37"/>
      <c r="AB93" s="39"/>
      <c r="AC93" s="46"/>
      <c r="AD93" s="47"/>
      <c r="AE93" s="40"/>
      <c r="AF93" s="37"/>
      <c r="AG93" s="44"/>
    </row>
    <row r="94" spans="1:33" s="71" customFormat="1" ht="13.7" customHeight="1" x14ac:dyDescent="0.2">
      <c r="A94" s="55">
        <v>83</v>
      </c>
      <c r="B94" s="115">
        <v>56</v>
      </c>
      <c r="C94" s="65" t="str">
        <f t="shared" si="20"/>
        <v>POL19970322</v>
      </c>
      <c r="D94" s="66" t="str">
        <f t="shared" si="21"/>
        <v>FOLTYN Maciej</v>
      </c>
      <c r="E94" s="67" t="str">
        <f t="shared" si="22"/>
        <v>GRUPA KOLARSKA GLIWICE BA</v>
      </c>
      <c r="F94" s="68" t="str">
        <f t="shared" si="23"/>
        <v>SLA219</v>
      </c>
      <c r="G94" s="69" t="str">
        <f t="shared" si="24"/>
        <v>JUNIOR*</v>
      </c>
      <c r="H94" s="69" t="str">
        <f t="shared" si="25"/>
        <v>GLI</v>
      </c>
      <c r="I94" s="70">
        <f t="shared" si="26"/>
        <v>0.19236111111111112</v>
      </c>
      <c r="J94" s="33">
        <f t="shared" si="27"/>
        <v>3.4143518518518767E-3</v>
      </c>
      <c r="K94" s="33"/>
      <c r="M94" s="71">
        <f t="shared" si="28"/>
        <v>83</v>
      </c>
      <c r="N94" s="71">
        <f t="shared" si="29"/>
        <v>164</v>
      </c>
      <c r="P94" s="38">
        <v>113</v>
      </c>
      <c r="Q94" s="45">
        <v>56</v>
      </c>
      <c r="R94" s="43">
        <v>5.3946759259259257E-2</v>
      </c>
      <c r="S94" s="37"/>
      <c r="T94" s="39">
        <v>51</v>
      </c>
      <c r="U94" s="46">
        <v>56</v>
      </c>
      <c r="V94" s="47">
        <v>0.13841435185185186</v>
      </c>
      <c r="W94" s="40">
        <v>0</v>
      </c>
      <c r="X94" s="38"/>
      <c r="Y94" s="45"/>
      <c r="Z94" s="43"/>
      <c r="AA94" s="37"/>
      <c r="AB94" s="39"/>
      <c r="AC94" s="46"/>
      <c r="AD94" s="47"/>
      <c r="AE94" s="40"/>
      <c r="AF94" s="37"/>
      <c r="AG94" s="44"/>
    </row>
    <row r="95" spans="1:33" s="71" customFormat="1" ht="13.7" customHeight="1" x14ac:dyDescent="0.2">
      <c r="A95" s="55">
        <v>84</v>
      </c>
      <c r="B95" s="115">
        <v>8</v>
      </c>
      <c r="C95" s="65" t="str">
        <f t="shared" si="20"/>
        <v>GER19980416</v>
      </c>
      <c r="D95" s="66" t="str">
        <f t="shared" si="21"/>
        <v>KÄßMANN Fabian</v>
      </c>
      <c r="E95" s="67" t="str">
        <f t="shared" si="22"/>
        <v>1.RSV 1886 GREIZ</v>
      </c>
      <c r="F95" s="68" t="str">
        <f t="shared" si="23"/>
        <v>THÜ173410</v>
      </c>
      <c r="G95" s="69" t="str">
        <f t="shared" si="24"/>
        <v>CADET</v>
      </c>
      <c r="H95" s="69" t="str">
        <f t="shared" si="25"/>
        <v>TUR</v>
      </c>
      <c r="I95" s="70">
        <f t="shared" si="26"/>
        <v>0.19236111111111112</v>
      </c>
      <c r="J95" s="33">
        <f t="shared" si="27"/>
        <v>3.4143518518518767E-3</v>
      </c>
      <c r="K95" s="33"/>
      <c r="M95" s="71">
        <f t="shared" si="28"/>
        <v>84</v>
      </c>
      <c r="N95" s="71">
        <f t="shared" si="29"/>
        <v>191</v>
      </c>
      <c r="P95" s="38">
        <v>115</v>
      </c>
      <c r="Q95" s="45">
        <v>8</v>
      </c>
      <c r="R95" s="43">
        <v>5.3946759259259257E-2</v>
      </c>
      <c r="S95" s="37"/>
      <c r="T95" s="39">
        <v>76</v>
      </c>
      <c r="U95" s="46">
        <v>8</v>
      </c>
      <c r="V95" s="47">
        <v>0.13841435185185186</v>
      </c>
      <c r="W95" s="40">
        <v>0</v>
      </c>
      <c r="X95" s="38"/>
      <c r="Y95" s="45"/>
      <c r="Z95" s="43"/>
      <c r="AA95" s="37"/>
      <c r="AB95" s="39"/>
      <c r="AC95" s="46"/>
      <c r="AD95" s="47"/>
      <c r="AE95" s="40"/>
      <c r="AF95" s="37"/>
      <c r="AG95" s="44"/>
    </row>
    <row r="96" spans="1:33" s="71" customFormat="1" ht="13.7" customHeight="1" x14ac:dyDescent="0.2">
      <c r="A96" s="55">
        <v>85</v>
      </c>
      <c r="B96" s="115">
        <v>70</v>
      </c>
      <c r="C96" s="65" t="e">
        <f t="shared" si="20"/>
        <v>#N/A</v>
      </c>
      <c r="D96" s="66" t="e">
        <f t="shared" si="21"/>
        <v>#N/A</v>
      </c>
      <c r="E96" s="67" t="e">
        <f t="shared" si="22"/>
        <v>#N/A</v>
      </c>
      <c r="F96" s="68" t="e">
        <f t="shared" si="23"/>
        <v>#N/A</v>
      </c>
      <c r="G96" s="69" t="e">
        <f t="shared" si="24"/>
        <v>#N/A</v>
      </c>
      <c r="H96" s="69" t="e">
        <f t="shared" si="25"/>
        <v>#N/A</v>
      </c>
      <c r="I96" s="70">
        <f t="shared" si="26"/>
        <v>0.19266203703703705</v>
      </c>
      <c r="J96" s="33">
        <f t="shared" si="27"/>
        <v>3.7152777777778034E-3</v>
      </c>
      <c r="K96" s="33"/>
      <c r="M96" s="71">
        <f t="shared" si="28"/>
        <v>85</v>
      </c>
      <c r="N96" s="71">
        <f t="shared" si="29"/>
        <v>105</v>
      </c>
      <c r="P96" s="38">
        <v>17</v>
      </c>
      <c r="Q96" s="45">
        <v>70</v>
      </c>
      <c r="R96" s="43">
        <v>5.1446759259259262E-2</v>
      </c>
      <c r="S96" s="37"/>
      <c r="T96" s="39">
        <v>88</v>
      </c>
      <c r="U96" s="46">
        <v>70</v>
      </c>
      <c r="V96" s="47">
        <v>0.14121527777777779</v>
      </c>
      <c r="W96" s="40">
        <v>0</v>
      </c>
      <c r="X96" s="38"/>
      <c r="Y96" s="45"/>
      <c r="Z96" s="43"/>
      <c r="AA96" s="37"/>
      <c r="AB96" s="39"/>
      <c r="AC96" s="46"/>
      <c r="AD96" s="47"/>
      <c r="AE96" s="40"/>
      <c r="AF96" s="37"/>
      <c r="AG96" s="44"/>
    </row>
    <row r="97" spans="1:33" s="71" customFormat="1" ht="13.7" customHeight="1" x14ac:dyDescent="0.2">
      <c r="A97" s="55">
        <v>86</v>
      </c>
      <c r="B97" s="115">
        <v>5</v>
      </c>
      <c r="C97" s="65" t="str">
        <f t="shared" si="20"/>
        <v>GER19960418</v>
      </c>
      <c r="D97" s="66" t="str">
        <f t="shared" si="21"/>
        <v>JÄGELER Robert</v>
      </c>
      <c r="E97" s="67" t="str">
        <f t="shared" si="22"/>
        <v>RV ELXLEBEN</v>
      </c>
      <c r="F97" s="68" t="str">
        <f t="shared" si="23"/>
        <v>THÜ172211</v>
      </c>
      <c r="G97" s="69" t="str">
        <f t="shared" si="24"/>
        <v>JUNIOR</v>
      </c>
      <c r="H97" s="69" t="str">
        <f t="shared" si="25"/>
        <v>TUR</v>
      </c>
      <c r="I97" s="70">
        <f t="shared" si="26"/>
        <v>0.19266203703703705</v>
      </c>
      <c r="J97" s="33">
        <f t="shared" si="27"/>
        <v>3.7152777777778034E-3</v>
      </c>
      <c r="K97" s="33"/>
      <c r="M97" s="71">
        <f t="shared" si="28"/>
        <v>86</v>
      </c>
      <c r="N97" s="71">
        <f t="shared" si="29"/>
        <v>154</v>
      </c>
      <c r="P97" s="38">
        <v>63</v>
      </c>
      <c r="Q97" s="45">
        <v>5</v>
      </c>
      <c r="R97" s="43">
        <v>5.1446759259259262E-2</v>
      </c>
      <c r="S97" s="37"/>
      <c r="T97" s="39">
        <v>91</v>
      </c>
      <c r="U97" s="46">
        <v>5</v>
      </c>
      <c r="V97" s="47">
        <v>0.14121527777777779</v>
      </c>
      <c r="W97" s="40">
        <v>0</v>
      </c>
      <c r="X97" s="38"/>
      <c r="Y97" s="45"/>
      <c r="Z97" s="43"/>
      <c r="AA97" s="37"/>
      <c r="AB97" s="39"/>
      <c r="AC97" s="46"/>
      <c r="AD97" s="47"/>
      <c r="AE97" s="40"/>
      <c r="AF97" s="37"/>
      <c r="AG97" s="44"/>
    </row>
    <row r="98" spans="1:33" s="71" customFormat="1" ht="13.7" customHeight="1" x14ac:dyDescent="0.2">
      <c r="A98" s="55">
        <v>87</v>
      </c>
      <c r="B98" s="115">
        <v>128</v>
      </c>
      <c r="C98" s="65" t="e">
        <f t="shared" si="20"/>
        <v>#N/A</v>
      </c>
      <c r="D98" s="66" t="e">
        <f t="shared" si="21"/>
        <v>#N/A</v>
      </c>
      <c r="E98" s="67" t="e">
        <f t="shared" si="22"/>
        <v>#N/A</v>
      </c>
      <c r="F98" s="68" t="e">
        <f t="shared" si="23"/>
        <v>#N/A</v>
      </c>
      <c r="G98" s="69" t="e">
        <f t="shared" si="24"/>
        <v>#N/A</v>
      </c>
      <c r="H98" s="69" t="e">
        <f t="shared" si="25"/>
        <v>#N/A</v>
      </c>
      <c r="I98" s="70">
        <f t="shared" si="26"/>
        <v>0.19266203703703705</v>
      </c>
      <c r="J98" s="33">
        <f t="shared" si="27"/>
        <v>3.7152777777778034E-3</v>
      </c>
      <c r="K98" s="33"/>
      <c r="M98" s="71">
        <f t="shared" si="28"/>
        <v>87</v>
      </c>
      <c r="N98" s="71">
        <f t="shared" si="29"/>
        <v>179</v>
      </c>
      <c r="P98" s="38">
        <v>89</v>
      </c>
      <c r="Q98" s="45">
        <v>128</v>
      </c>
      <c r="R98" s="43">
        <v>5.1446759259259262E-2</v>
      </c>
      <c r="S98" s="37"/>
      <c r="T98" s="39">
        <v>90</v>
      </c>
      <c r="U98" s="46">
        <v>128</v>
      </c>
      <c r="V98" s="47">
        <v>0.14121527777777779</v>
      </c>
      <c r="W98" s="40">
        <v>0</v>
      </c>
      <c r="X98" s="38"/>
      <c r="Y98" s="45"/>
      <c r="Z98" s="43"/>
      <c r="AA98" s="37"/>
      <c r="AB98" s="39"/>
      <c r="AC98" s="46"/>
      <c r="AD98" s="47"/>
      <c r="AE98" s="40"/>
      <c r="AF98" s="37"/>
      <c r="AG98" s="44"/>
    </row>
    <row r="99" spans="1:33" s="71" customFormat="1" ht="13.7" customHeight="1" x14ac:dyDescent="0.2">
      <c r="A99" s="55">
        <v>88</v>
      </c>
      <c r="B99" s="115">
        <v>68</v>
      </c>
      <c r="C99" s="65" t="e">
        <f t="shared" si="20"/>
        <v>#N/A</v>
      </c>
      <c r="D99" s="66" t="e">
        <f t="shared" si="21"/>
        <v>#N/A</v>
      </c>
      <c r="E99" s="67" t="e">
        <f t="shared" si="22"/>
        <v>#N/A</v>
      </c>
      <c r="F99" s="68" t="e">
        <f t="shared" si="23"/>
        <v>#N/A</v>
      </c>
      <c r="G99" s="69" t="e">
        <f t="shared" si="24"/>
        <v>#N/A</v>
      </c>
      <c r="H99" s="69" t="e">
        <f t="shared" si="25"/>
        <v>#N/A</v>
      </c>
      <c r="I99" s="70">
        <f t="shared" si="26"/>
        <v>0.19266203703703705</v>
      </c>
      <c r="J99" s="33">
        <f t="shared" si="27"/>
        <v>3.7152777777778034E-3</v>
      </c>
      <c r="K99" s="33"/>
      <c r="M99" s="71">
        <f t="shared" si="28"/>
        <v>88</v>
      </c>
      <c r="N99" s="71">
        <f t="shared" si="29"/>
        <v>185</v>
      </c>
      <c r="P99" s="38">
        <v>77</v>
      </c>
      <c r="Q99" s="45">
        <v>68</v>
      </c>
      <c r="R99" s="43">
        <v>5.1446759259259262E-2</v>
      </c>
      <c r="S99" s="37"/>
      <c r="T99" s="39">
        <v>108</v>
      </c>
      <c r="U99" s="46">
        <v>68</v>
      </c>
      <c r="V99" s="47">
        <v>0.14121527777777779</v>
      </c>
      <c r="W99" s="40">
        <v>0</v>
      </c>
      <c r="X99" s="38"/>
      <c r="Y99" s="45"/>
      <c r="Z99" s="43"/>
      <c r="AA99" s="37"/>
      <c r="AB99" s="39"/>
      <c r="AC99" s="46"/>
      <c r="AD99" s="47"/>
      <c r="AE99" s="40"/>
      <c r="AF99" s="37"/>
      <c r="AG99" s="44"/>
    </row>
    <row r="100" spans="1:33" s="71" customFormat="1" ht="13.7" customHeight="1" x14ac:dyDescent="0.2">
      <c r="A100" s="55">
        <v>89</v>
      </c>
      <c r="B100" s="115">
        <v>49</v>
      </c>
      <c r="C100" s="65" t="str">
        <f t="shared" si="20"/>
        <v>CZE19960703</v>
      </c>
      <c r="D100" s="66" t="str">
        <f t="shared" si="21"/>
        <v xml:space="preserve">ŠÍREK Adrian </v>
      </c>
      <c r="E100" s="67" t="str">
        <f t="shared" si="22"/>
        <v>KC KOOPERATIVA SG JABLONEC N.N</v>
      </c>
      <c r="F100" s="68">
        <f t="shared" si="23"/>
        <v>12955</v>
      </c>
      <c r="G100" s="69" t="str">
        <f t="shared" si="24"/>
        <v>JUNIOR</v>
      </c>
      <c r="H100" s="69" t="str">
        <f t="shared" si="25"/>
        <v>KOO</v>
      </c>
      <c r="I100" s="70">
        <f t="shared" si="26"/>
        <v>0.19268518518518518</v>
      </c>
      <c r="J100" s="33">
        <f t="shared" si="27"/>
        <v>3.7384259259259367E-3</v>
      </c>
      <c r="K100" s="33"/>
      <c r="M100" s="71">
        <f t="shared" si="28"/>
        <v>89</v>
      </c>
      <c r="N100" s="71">
        <f t="shared" si="29"/>
        <v>195</v>
      </c>
      <c r="P100" s="38">
        <v>116</v>
      </c>
      <c r="Q100" s="45">
        <v>49</v>
      </c>
      <c r="R100" s="43">
        <v>5.3946759259259257E-2</v>
      </c>
      <c r="S100" s="37"/>
      <c r="T100" s="39">
        <v>79</v>
      </c>
      <c r="U100" s="46">
        <v>49</v>
      </c>
      <c r="V100" s="47">
        <v>0.13873842592592592</v>
      </c>
      <c r="W100" s="40">
        <v>0</v>
      </c>
      <c r="X100" s="38"/>
      <c r="Y100" s="45"/>
      <c r="Z100" s="43"/>
      <c r="AA100" s="37"/>
      <c r="AB100" s="39"/>
      <c r="AC100" s="46"/>
      <c r="AD100" s="47"/>
      <c r="AE100" s="40"/>
      <c r="AF100" s="37"/>
      <c r="AG100" s="44"/>
    </row>
    <row r="101" spans="1:33" s="71" customFormat="1" ht="13.7" customHeight="1" x14ac:dyDescent="0.2">
      <c r="A101" s="55">
        <v>90</v>
      </c>
      <c r="B101" s="115">
        <v>93</v>
      </c>
      <c r="C101" s="65" t="str">
        <f t="shared" si="20"/>
        <v>CZE19960424</v>
      </c>
      <c r="D101" s="66" t="str">
        <f t="shared" si="21"/>
        <v xml:space="preserve">GRUBER Pavel </v>
      </c>
      <c r="E101" s="67" t="str">
        <f t="shared" si="22"/>
        <v xml:space="preserve">TJ FAVORIT BRNO </v>
      </c>
      <c r="F101" s="68">
        <f t="shared" si="23"/>
        <v>13075</v>
      </c>
      <c r="G101" s="69" t="str">
        <f t="shared" si="24"/>
        <v>JUNIOR</v>
      </c>
      <c r="H101" s="69" t="str">
        <f t="shared" si="25"/>
        <v>FAV</v>
      </c>
      <c r="I101" s="70">
        <f t="shared" si="26"/>
        <v>0.19270833333333331</v>
      </c>
      <c r="J101" s="33">
        <f t="shared" si="27"/>
        <v>3.76157407407407E-3</v>
      </c>
      <c r="K101" s="33"/>
      <c r="M101" s="71">
        <f t="shared" si="28"/>
        <v>90</v>
      </c>
      <c r="N101" s="71">
        <f t="shared" si="29"/>
        <v>112</v>
      </c>
      <c r="P101" s="38">
        <v>19</v>
      </c>
      <c r="Q101" s="45">
        <v>93</v>
      </c>
      <c r="R101" s="43">
        <v>5.1446759259259262E-2</v>
      </c>
      <c r="S101" s="37"/>
      <c r="T101" s="39">
        <v>93</v>
      </c>
      <c r="U101" s="46">
        <v>93</v>
      </c>
      <c r="V101" s="47">
        <v>0.14129629629629628</v>
      </c>
      <c r="W101" s="40">
        <v>3.4722222222222222E-5</v>
      </c>
      <c r="X101" s="38"/>
      <c r="Y101" s="45"/>
      <c r="Z101" s="43"/>
      <c r="AA101" s="37"/>
      <c r="AB101" s="39"/>
      <c r="AC101" s="46"/>
      <c r="AD101" s="47"/>
      <c r="AE101" s="40"/>
      <c r="AF101" s="37"/>
      <c r="AG101" s="44"/>
    </row>
    <row r="102" spans="1:33" s="71" customFormat="1" ht="13.7" customHeight="1" x14ac:dyDescent="0.2">
      <c r="A102" s="55">
        <v>91</v>
      </c>
      <c r="B102" s="115">
        <v>73</v>
      </c>
      <c r="C102" s="65" t="str">
        <f t="shared" si="20"/>
        <v>SVK19970207</v>
      </c>
      <c r="D102" s="66" t="str">
        <f t="shared" si="21"/>
        <v>GAVENDA Miroslav</v>
      </c>
      <c r="E102" s="67" t="str">
        <f t="shared" si="22"/>
        <v>SLÁVIA ŠG TRENČÍN</v>
      </c>
      <c r="F102" s="68">
        <f t="shared" si="23"/>
        <v>6366</v>
      </c>
      <c r="G102" s="69" t="str">
        <f t="shared" si="24"/>
        <v>JUNIOR*</v>
      </c>
      <c r="H102" s="69" t="str">
        <f t="shared" si="25"/>
        <v>SLA</v>
      </c>
      <c r="I102" s="70">
        <f t="shared" si="26"/>
        <v>0.19274305555555554</v>
      </c>
      <c r="J102" s="33">
        <f t="shared" si="27"/>
        <v>3.7962962962962976E-3</v>
      </c>
      <c r="K102" s="33"/>
      <c r="M102" s="71">
        <f t="shared" si="28"/>
        <v>91</v>
      </c>
      <c r="N102" s="71">
        <f t="shared" si="29"/>
        <v>115</v>
      </c>
      <c r="P102" s="38">
        <v>23</v>
      </c>
      <c r="Q102" s="45">
        <v>73</v>
      </c>
      <c r="R102" s="43">
        <v>5.1446759259259262E-2</v>
      </c>
      <c r="S102" s="37"/>
      <c r="T102" s="39">
        <v>92</v>
      </c>
      <c r="U102" s="46">
        <v>73</v>
      </c>
      <c r="V102" s="47">
        <v>0.14129629629629628</v>
      </c>
      <c r="W102" s="40">
        <v>0</v>
      </c>
      <c r="X102" s="38"/>
      <c r="Y102" s="45"/>
      <c r="Z102" s="43"/>
      <c r="AA102" s="37"/>
      <c r="AB102" s="39"/>
      <c r="AC102" s="46"/>
      <c r="AD102" s="47"/>
      <c r="AE102" s="40"/>
      <c r="AF102" s="37"/>
      <c r="AG102" s="44"/>
    </row>
    <row r="103" spans="1:33" s="71" customFormat="1" ht="13.7" customHeight="1" x14ac:dyDescent="0.2">
      <c r="A103" s="55">
        <v>92</v>
      </c>
      <c r="B103" s="115">
        <v>67</v>
      </c>
      <c r="C103" s="65" t="e">
        <f t="shared" si="20"/>
        <v>#N/A</v>
      </c>
      <c r="D103" s="66" t="e">
        <f t="shared" si="21"/>
        <v>#N/A</v>
      </c>
      <c r="E103" s="67" t="e">
        <f t="shared" si="22"/>
        <v>#N/A</v>
      </c>
      <c r="F103" s="68" t="e">
        <f t="shared" si="23"/>
        <v>#N/A</v>
      </c>
      <c r="G103" s="69" t="e">
        <f t="shared" si="24"/>
        <v>#N/A</v>
      </c>
      <c r="H103" s="69" t="e">
        <f t="shared" si="25"/>
        <v>#N/A</v>
      </c>
      <c r="I103" s="70">
        <f t="shared" si="26"/>
        <v>0.19274305555555554</v>
      </c>
      <c r="J103" s="33">
        <f t="shared" si="27"/>
        <v>3.7962962962962976E-3</v>
      </c>
      <c r="K103" s="33"/>
      <c r="M103" s="71">
        <f t="shared" si="28"/>
        <v>92</v>
      </c>
      <c r="N103" s="71">
        <f t="shared" si="29"/>
        <v>123</v>
      </c>
      <c r="P103" s="38">
        <v>27</v>
      </c>
      <c r="Q103" s="45">
        <v>67</v>
      </c>
      <c r="R103" s="43">
        <v>5.1446759259259262E-2</v>
      </c>
      <c r="S103" s="37"/>
      <c r="T103" s="39">
        <v>96</v>
      </c>
      <c r="U103" s="46">
        <v>67</v>
      </c>
      <c r="V103" s="47">
        <v>0.14129629629629628</v>
      </c>
      <c r="W103" s="40">
        <v>0</v>
      </c>
      <c r="X103" s="38"/>
      <c r="Y103" s="45"/>
      <c r="Z103" s="43"/>
      <c r="AA103" s="37"/>
      <c r="AB103" s="39"/>
      <c r="AC103" s="46"/>
      <c r="AD103" s="47"/>
      <c r="AE103" s="40"/>
      <c r="AF103" s="37"/>
      <c r="AG103" s="44"/>
    </row>
    <row r="104" spans="1:33" s="71" customFormat="1" ht="13.7" customHeight="1" x14ac:dyDescent="0.2">
      <c r="A104" s="55">
        <v>93</v>
      </c>
      <c r="B104" s="115">
        <v>117</v>
      </c>
      <c r="C104" s="65" t="str">
        <f t="shared" si="20"/>
        <v>GER19971022</v>
      </c>
      <c r="D104" s="66" t="str">
        <f t="shared" si="21"/>
        <v>KANTER Max</v>
      </c>
      <c r="E104" s="67" t="str">
        <f t="shared" si="22"/>
        <v>TEAM BRANDENBURG - RSC COTTBUS</v>
      </c>
      <c r="F104" s="68" t="str">
        <f t="shared" si="23"/>
        <v>044005-11</v>
      </c>
      <c r="G104" s="69" t="str">
        <f t="shared" si="24"/>
        <v>JUNIOR*</v>
      </c>
      <c r="H104" s="69" t="str">
        <f t="shared" si="25"/>
        <v>COT</v>
      </c>
      <c r="I104" s="70">
        <f t="shared" si="26"/>
        <v>0.19274305555555554</v>
      </c>
      <c r="J104" s="33">
        <f t="shared" si="27"/>
        <v>3.7962962962962976E-3</v>
      </c>
      <c r="K104" s="33"/>
      <c r="M104" s="71">
        <f t="shared" si="28"/>
        <v>93</v>
      </c>
      <c r="N104" s="71">
        <f t="shared" si="29"/>
        <v>148</v>
      </c>
      <c r="P104" s="38">
        <v>49</v>
      </c>
      <c r="Q104" s="45">
        <v>117</v>
      </c>
      <c r="R104" s="43">
        <v>5.1446759259259262E-2</v>
      </c>
      <c r="S104" s="37"/>
      <c r="T104" s="39">
        <v>99</v>
      </c>
      <c r="U104" s="46">
        <v>117</v>
      </c>
      <c r="V104" s="47">
        <v>0.14129629629629628</v>
      </c>
      <c r="W104" s="40">
        <v>0</v>
      </c>
      <c r="X104" s="38"/>
      <c r="Y104" s="45"/>
      <c r="Z104" s="43"/>
      <c r="AA104" s="37"/>
      <c r="AB104" s="39"/>
      <c r="AC104" s="46"/>
      <c r="AD104" s="47"/>
      <c r="AE104" s="40"/>
      <c r="AF104" s="37"/>
      <c r="AG104" s="44"/>
    </row>
    <row r="105" spans="1:33" s="71" customFormat="1" ht="13.7" customHeight="1" x14ac:dyDescent="0.2">
      <c r="A105" s="55">
        <v>94</v>
      </c>
      <c r="B105" s="115">
        <v>33</v>
      </c>
      <c r="C105" s="65" t="str">
        <f t="shared" si="20"/>
        <v>CZE19970913</v>
      </c>
      <c r="D105" s="66" t="str">
        <f t="shared" si="21"/>
        <v xml:space="preserve">VOJÍŘ Jaroslav </v>
      </c>
      <c r="E105" s="67" t="str">
        <f t="shared" si="22"/>
        <v xml:space="preserve">REMERX - MERIDA TEAM KOLÍN </v>
      </c>
      <c r="F105" s="68">
        <f t="shared" si="23"/>
        <v>12178</v>
      </c>
      <c r="G105" s="69" t="str">
        <f t="shared" si="24"/>
        <v>JUNIOR*</v>
      </c>
      <c r="H105" s="69" t="str">
        <f t="shared" si="25"/>
        <v>REM</v>
      </c>
      <c r="I105" s="70">
        <f t="shared" si="26"/>
        <v>0.19274305555555554</v>
      </c>
      <c r="J105" s="33">
        <f t="shared" si="27"/>
        <v>3.7962962962962976E-3</v>
      </c>
      <c r="K105" s="33"/>
      <c r="M105" s="71">
        <f t="shared" si="28"/>
        <v>94</v>
      </c>
      <c r="N105" s="71">
        <f t="shared" si="29"/>
        <v>182</v>
      </c>
      <c r="P105" s="38">
        <v>88</v>
      </c>
      <c r="Q105" s="45">
        <v>33</v>
      </c>
      <c r="R105" s="43">
        <v>5.1446759259259262E-2</v>
      </c>
      <c r="S105" s="37"/>
      <c r="T105" s="39">
        <v>94</v>
      </c>
      <c r="U105" s="46">
        <v>33</v>
      </c>
      <c r="V105" s="47">
        <v>0.14129629629629628</v>
      </c>
      <c r="W105" s="40">
        <v>0</v>
      </c>
      <c r="X105" s="38"/>
      <c r="Y105" s="45"/>
      <c r="Z105" s="43"/>
      <c r="AA105" s="37"/>
      <c r="AB105" s="39"/>
      <c r="AC105" s="46"/>
      <c r="AD105" s="47"/>
      <c r="AE105" s="40"/>
      <c r="AF105" s="37"/>
      <c r="AG105" s="44"/>
    </row>
    <row r="106" spans="1:33" s="71" customFormat="1" ht="13.7" customHeight="1" x14ac:dyDescent="0.2">
      <c r="A106" s="55">
        <v>95</v>
      </c>
      <c r="B106" s="115">
        <v>41</v>
      </c>
      <c r="C106" s="65" t="str">
        <f t="shared" si="20"/>
        <v>CZE19960310</v>
      </c>
      <c r="D106" s="66" t="str">
        <f t="shared" si="21"/>
        <v xml:space="preserve">ŠULC Jakub </v>
      </c>
      <c r="E106" s="67" t="str">
        <f t="shared" si="22"/>
        <v xml:space="preserve">KOLA-BBM.CZ </v>
      </c>
      <c r="F106" s="68">
        <f t="shared" si="23"/>
        <v>3358</v>
      </c>
      <c r="G106" s="69" t="str">
        <f t="shared" si="24"/>
        <v>JUNIOR</v>
      </c>
      <c r="H106" s="69" t="str">
        <f t="shared" si="25"/>
        <v>KOO</v>
      </c>
      <c r="I106" s="70">
        <f t="shared" si="26"/>
        <v>0.19280092592592593</v>
      </c>
      <c r="J106" s="33">
        <f t="shared" si="27"/>
        <v>3.8541666666666863E-3</v>
      </c>
      <c r="K106" s="33"/>
      <c r="M106" s="71">
        <f t="shared" si="28"/>
        <v>95</v>
      </c>
      <c r="N106" s="71">
        <f t="shared" si="29"/>
        <v>179</v>
      </c>
      <c r="P106" s="38">
        <v>76</v>
      </c>
      <c r="Q106" s="45">
        <v>41</v>
      </c>
      <c r="R106" s="43">
        <v>5.1446759259259262E-2</v>
      </c>
      <c r="S106" s="37"/>
      <c r="T106" s="39">
        <v>103</v>
      </c>
      <c r="U106" s="46">
        <v>41</v>
      </c>
      <c r="V106" s="47">
        <v>0.14135416666666667</v>
      </c>
      <c r="W106" s="40">
        <v>0</v>
      </c>
      <c r="X106" s="38"/>
      <c r="Y106" s="45"/>
      <c r="Z106" s="43"/>
      <c r="AA106" s="37"/>
      <c r="AB106" s="39"/>
      <c r="AC106" s="46"/>
      <c r="AD106" s="47"/>
      <c r="AE106" s="40"/>
      <c r="AF106" s="37"/>
      <c r="AG106" s="44"/>
    </row>
    <row r="107" spans="1:33" s="71" customFormat="1" ht="13.7" customHeight="1" x14ac:dyDescent="0.2">
      <c r="A107" s="55">
        <v>96</v>
      </c>
      <c r="B107" s="115">
        <v>72</v>
      </c>
      <c r="C107" s="65" t="str">
        <f t="shared" si="20"/>
        <v>SVK19960505</v>
      </c>
      <c r="D107" s="66" t="str">
        <f t="shared" si="21"/>
        <v>GANC Marek</v>
      </c>
      <c r="E107" s="67" t="str">
        <f t="shared" si="22"/>
        <v>SLÁVIA ŠG TRENČÍN</v>
      </c>
      <c r="F107" s="68">
        <f t="shared" si="23"/>
        <v>5847</v>
      </c>
      <c r="G107" s="69" t="str">
        <f t="shared" si="24"/>
        <v>JUNIOR</v>
      </c>
      <c r="H107" s="69" t="str">
        <f t="shared" si="25"/>
        <v>SLA</v>
      </c>
      <c r="I107" s="70">
        <f t="shared" si="26"/>
        <v>0.19332175925925926</v>
      </c>
      <c r="J107" s="33">
        <f t="shared" si="27"/>
        <v>4.3750000000000178E-3</v>
      </c>
      <c r="K107" s="33"/>
      <c r="M107" s="71">
        <f t="shared" si="28"/>
        <v>96</v>
      </c>
      <c r="N107" s="71">
        <f t="shared" si="29"/>
        <v>183</v>
      </c>
      <c r="P107" s="38">
        <v>94</v>
      </c>
      <c r="Q107" s="45">
        <v>72</v>
      </c>
      <c r="R107" s="43">
        <v>5.2106481481481483E-2</v>
      </c>
      <c r="S107" s="37"/>
      <c r="T107" s="39">
        <v>89</v>
      </c>
      <c r="U107" s="46">
        <v>72</v>
      </c>
      <c r="V107" s="47">
        <v>0.14121527777777779</v>
      </c>
      <c r="W107" s="40">
        <v>0</v>
      </c>
      <c r="X107" s="38"/>
      <c r="Y107" s="45"/>
      <c r="Z107" s="43"/>
      <c r="AA107" s="37"/>
      <c r="AB107" s="39"/>
      <c r="AC107" s="46"/>
      <c r="AD107" s="47"/>
      <c r="AE107" s="40"/>
      <c r="AF107" s="37"/>
      <c r="AG107" s="44"/>
    </row>
    <row r="108" spans="1:33" s="71" customFormat="1" ht="13.7" customHeight="1" x14ac:dyDescent="0.2">
      <c r="A108" s="55">
        <v>97</v>
      </c>
      <c r="B108" s="115">
        <v>95</v>
      </c>
      <c r="C108" s="65" t="str">
        <f t="shared" ref="C108:C137" si="30">VLOOKUP(B108,STARTOVKA,2,0)</f>
        <v>CZE19970813</v>
      </c>
      <c r="D108" s="66" t="str">
        <f t="shared" ref="D108:D137" si="31">VLOOKUP(B108,STARTOVKA,3,0)</f>
        <v xml:space="preserve">LAFUNTÁL Robert </v>
      </c>
      <c r="E108" s="67" t="str">
        <f t="shared" ref="E108:E137" si="32">VLOOKUP(B108,STARTOVKA,4,0)</f>
        <v xml:space="preserve">TJ FAVORIT BRNO </v>
      </c>
      <c r="F108" s="68">
        <f t="shared" ref="F108:F137" si="33">VLOOKUP(B108,STARTOVKA,5,0)</f>
        <v>13204</v>
      </c>
      <c r="G108" s="69" t="str">
        <f t="shared" ref="G108:G137" si="34">VLOOKUP(B108,STARTOVKA,6,0)</f>
        <v>JUNIOR*</v>
      </c>
      <c r="H108" s="69" t="str">
        <f t="shared" ref="H108:H137" si="35">VLOOKUP(B108,STARTOVKA,7,0)</f>
        <v>FAV</v>
      </c>
      <c r="I108" s="70">
        <f t="shared" ref="I108:I119" si="36">SUM(R108,V108,Z108,AD108)-SUM(S108,W108,AA108,AE108)+AF108</f>
        <v>0.19370370370370371</v>
      </c>
      <c r="J108" s="33">
        <f t="shared" ref="J108:J119" si="37">I108-$I$12</f>
        <v>4.7569444444444664E-3</v>
      </c>
      <c r="K108" s="33"/>
      <c r="M108" s="71">
        <f t="shared" ref="M108:M119" si="38">IF(A108="","",A108)</f>
        <v>97</v>
      </c>
      <c r="N108" s="71">
        <f t="shared" ref="N108:N119" si="39">SUM(P108,T108,X108,AB108,)</f>
        <v>137</v>
      </c>
      <c r="P108" s="38">
        <v>125</v>
      </c>
      <c r="Q108" s="45">
        <v>95</v>
      </c>
      <c r="R108" s="43">
        <v>5.5289351851851853E-2</v>
      </c>
      <c r="S108" s="37"/>
      <c r="T108" s="39">
        <v>12</v>
      </c>
      <c r="U108" s="46">
        <v>95</v>
      </c>
      <c r="V108" s="47">
        <v>0.13841435185185186</v>
      </c>
      <c r="W108" s="40">
        <v>0</v>
      </c>
      <c r="X108" s="38"/>
      <c r="Y108" s="45"/>
      <c r="Z108" s="43"/>
      <c r="AA108" s="37"/>
      <c r="AB108" s="39"/>
      <c r="AC108" s="46"/>
      <c r="AD108" s="47"/>
      <c r="AE108" s="40"/>
      <c r="AF108" s="37"/>
      <c r="AG108" s="44"/>
    </row>
    <row r="109" spans="1:33" s="71" customFormat="1" ht="13.7" customHeight="1" x14ac:dyDescent="0.2">
      <c r="A109" s="55">
        <v>98</v>
      </c>
      <c r="B109" s="115">
        <v>46</v>
      </c>
      <c r="C109" s="65" t="str">
        <f t="shared" si="30"/>
        <v>CZE19980811</v>
      </c>
      <c r="D109" s="66" t="str">
        <f t="shared" si="31"/>
        <v xml:space="preserve">NOVOTNÝ Jakub </v>
      </c>
      <c r="E109" s="67" t="str">
        <f t="shared" si="32"/>
        <v>KC KOOPERATIVA SG JABLONEC N.N</v>
      </c>
      <c r="F109" s="68">
        <f t="shared" si="33"/>
        <v>19278</v>
      </c>
      <c r="G109" s="69" t="str">
        <f t="shared" si="34"/>
        <v>CADET</v>
      </c>
      <c r="H109" s="69" t="str">
        <f t="shared" si="35"/>
        <v>KOO</v>
      </c>
      <c r="I109" s="70">
        <f t="shared" si="36"/>
        <v>0.19396990740740741</v>
      </c>
      <c r="J109" s="33">
        <f t="shared" si="37"/>
        <v>5.0231481481481655E-3</v>
      </c>
      <c r="K109" s="33"/>
      <c r="M109" s="71">
        <f t="shared" si="38"/>
        <v>98</v>
      </c>
      <c r="N109" s="71">
        <f t="shared" si="39"/>
        <v>203</v>
      </c>
      <c r="P109" s="38">
        <v>120</v>
      </c>
      <c r="Q109" s="45">
        <v>46</v>
      </c>
      <c r="R109" s="43">
        <v>5.3946759259259257E-2</v>
      </c>
      <c r="S109" s="37"/>
      <c r="T109" s="39">
        <v>83</v>
      </c>
      <c r="U109" s="46">
        <v>46</v>
      </c>
      <c r="V109" s="47">
        <v>0.14002314814814815</v>
      </c>
      <c r="W109" s="40">
        <v>0</v>
      </c>
      <c r="X109" s="38"/>
      <c r="Y109" s="45"/>
      <c r="Z109" s="43"/>
      <c r="AA109" s="37"/>
      <c r="AB109" s="39"/>
      <c r="AC109" s="46"/>
      <c r="AD109" s="47"/>
      <c r="AE109" s="40"/>
      <c r="AF109" s="37"/>
      <c r="AG109" s="44"/>
    </row>
    <row r="110" spans="1:33" s="71" customFormat="1" ht="13.7" customHeight="1" x14ac:dyDescent="0.2">
      <c r="A110" s="55">
        <v>99</v>
      </c>
      <c r="B110" s="115">
        <v>122</v>
      </c>
      <c r="C110" s="65" t="str">
        <f t="shared" si="30"/>
        <v>CZE19971201</v>
      </c>
      <c r="D110" s="66" t="str">
        <f t="shared" si="31"/>
        <v xml:space="preserve">CHYTIL Daniel </v>
      </c>
      <c r="E110" s="67" t="str">
        <f t="shared" si="32"/>
        <v xml:space="preserve">SKC TUFO PROSTĚJOV </v>
      </c>
      <c r="F110" s="68">
        <f t="shared" si="33"/>
        <v>13150</v>
      </c>
      <c r="G110" s="69" t="str">
        <f t="shared" si="34"/>
        <v>JUNIOR*</v>
      </c>
      <c r="H110" s="69" t="str">
        <f t="shared" si="35"/>
        <v>SKC</v>
      </c>
      <c r="I110" s="70">
        <f t="shared" si="36"/>
        <v>0.19442129629629629</v>
      </c>
      <c r="J110" s="33">
        <f t="shared" si="37"/>
        <v>5.4745370370370416E-3</v>
      </c>
      <c r="K110" s="33"/>
      <c r="M110" s="71">
        <f t="shared" si="38"/>
        <v>99</v>
      </c>
      <c r="N110" s="71">
        <f t="shared" si="39"/>
        <v>197</v>
      </c>
      <c r="P110" s="38">
        <v>100</v>
      </c>
      <c r="Q110" s="45">
        <v>122</v>
      </c>
      <c r="R110" s="43">
        <v>5.3124999999999999E-2</v>
      </c>
      <c r="S110" s="37"/>
      <c r="T110" s="39">
        <v>97</v>
      </c>
      <c r="U110" s="46">
        <v>122</v>
      </c>
      <c r="V110" s="47">
        <v>0.14129629629629628</v>
      </c>
      <c r="W110" s="40">
        <v>0</v>
      </c>
      <c r="X110" s="38"/>
      <c r="Y110" s="45"/>
      <c r="Z110" s="43"/>
      <c r="AA110" s="37"/>
      <c r="AB110" s="39"/>
      <c r="AC110" s="46"/>
      <c r="AD110" s="47"/>
      <c r="AE110" s="40"/>
      <c r="AF110" s="37"/>
      <c r="AG110" s="44"/>
    </row>
    <row r="111" spans="1:33" s="71" customFormat="1" ht="13.7" customHeight="1" x14ac:dyDescent="0.2">
      <c r="A111" s="55">
        <v>100</v>
      </c>
      <c r="B111" s="115">
        <v>114</v>
      </c>
      <c r="C111" s="65" t="str">
        <f t="shared" si="30"/>
        <v>GER19960823</v>
      </c>
      <c r="D111" s="66" t="str">
        <f t="shared" si="31"/>
        <v>SCHLOTT Julius</v>
      </c>
      <c r="E111" s="67" t="str">
        <f t="shared" si="32"/>
        <v>TEAM BRANDENBURG - RSC COTTBUS</v>
      </c>
      <c r="F111" s="68" t="str">
        <f t="shared" si="33"/>
        <v>044086-11</v>
      </c>
      <c r="G111" s="69" t="str">
        <f t="shared" si="34"/>
        <v>JUNIOR</v>
      </c>
      <c r="H111" s="69" t="str">
        <f t="shared" si="35"/>
        <v>COT</v>
      </c>
      <c r="I111" s="70">
        <f t="shared" si="36"/>
        <v>0.19445601851851851</v>
      </c>
      <c r="J111" s="33">
        <f t="shared" si="37"/>
        <v>5.5092592592592693E-3</v>
      </c>
      <c r="K111" s="33"/>
      <c r="M111" s="71">
        <f t="shared" si="38"/>
        <v>100</v>
      </c>
      <c r="N111" s="71">
        <f t="shared" si="39"/>
        <v>199</v>
      </c>
      <c r="P111" s="38">
        <v>101</v>
      </c>
      <c r="Q111" s="45">
        <v>114</v>
      </c>
      <c r="R111" s="43">
        <v>5.3159722222222226E-2</v>
      </c>
      <c r="S111" s="37"/>
      <c r="T111" s="39">
        <v>98</v>
      </c>
      <c r="U111" s="46">
        <v>114</v>
      </c>
      <c r="V111" s="47">
        <v>0.14129629629629628</v>
      </c>
      <c r="W111" s="40">
        <v>0</v>
      </c>
      <c r="X111" s="38"/>
      <c r="Y111" s="45"/>
      <c r="Z111" s="43"/>
      <c r="AA111" s="37"/>
      <c r="AB111" s="39"/>
      <c r="AC111" s="46"/>
      <c r="AD111" s="47"/>
      <c r="AE111" s="40"/>
      <c r="AF111" s="37"/>
      <c r="AG111" s="44"/>
    </row>
    <row r="112" spans="1:33" s="71" customFormat="1" ht="13.7" customHeight="1" x14ac:dyDescent="0.2">
      <c r="A112" s="55">
        <v>101</v>
      </c>
      <c r="B112" s="115">
        <v>110</v>
      </c>
      <c r="C112" s="65" t="e">
        <f t="shared" si="30"/>
        <v>#N/A</v>
      </c>
      <c r="D112" s="66" t="e">
        <f t="shared" si="31"/>
        <v>#N/A</v>
      </c>
      <c r="E112" s="67" t="e">
        <f t="shared" si="32"/>
        <v>#N/A</v>
      </c>
      <c r="F112" s="68" t="e">
        <f t="shared" si="33"/>
        <v>#N/A</v>
      </c>
      <c r="G112" s="69" t="e">
        <f t="shared" si="34"/>
        <v>#N/A</v>
      </c>
      <c r="H112" s="69" t="e">
        <f t="shared" si="35"/>
        <v>#N/A</v>
      </c>
      <c r="I112" s="70">
        <f t="shared" si="36"/>
        <v>0.19524305555555554</v>
      </c>
      <c r="J112" s="33">
        <f t="shared" si="37"/>
        <v>6.2962962962962998E-3</v>
      </c>
      <c r="K112" s="33"/>
      <c r="M112" s="71">
        <f t="shared" si="38"/>
        <v>101</v>
      </c>
      <c r="N112" s="71">
        <f t="shared" si="39"/>
        <v>206</v>
      </c>
      <c r="P112" s="38">
        <v>111</v>
      </c>
      <c r="Q112" s="45">
        <v>110</v>
      </c>
      <c r="R112" s="43">
        <v>5.3946759259259257E-2</v>
      </c>
      <c r="S112" s="37"/>
      <c r="T112" s="39">
        <v>95</v>
      </c>
      <c r="U112" s="46">
        <v>110</v>
      </c>
      <c r="V112" s="47">
        <v>0.14129629629629628</v>
      </c>
      <c r="W112" s="40">
        <v>0</v>
      </c>
      <c r="X112" s="38"/>
      <c r="Y112" s="45"/>
      <c r="Z112" s="43"/>
      <c r="AA112" s="37"/>
      <c r="AB112" s="39"/>
      <c r="AC112" s="46"/>
      <c r="AD112" s="47"/>
      <c r="AE112" s="40"/>
      <c r="AF112" s="37"/>
      <c r="AG112" s="44"/>
    </row>
    <row r="113" spans="1:33" s="71" customFormat="1" ht="13.7" customHeight="1" x14ac:dyDescent="0.2">
      <c r="A113" s="55">
        <v>102</v>
      </c>
      <c r="B113" s="115">
        <v>28</v>
      </c>
      <c r="C113" s="65" t="e">
        <f t="shared" si="30"/>
        <v>#N/A</v>
      </c>
      <c r="D113" s="66" t="e">
        <f t="shared" si="31"/>
        <v>#N/A</v>
      </c>
      <c r="E113" s="67" t="e">
        <f t="shared" si="32"/>
        <v>#N/A</v>
      </c>
      <c r="F113" s="68" t="e">
        <f t="shared" si="33"/>
        <v>#N/A</v>
      </c>
      <c r="G113" s="69" t="e">
        <f t="shared" si="34"/>
        <v>#N/A</v>
      </c>
      <c r="H113" s="69" t="e">
        <f t="shared" si="35"/>
        <v>#N/A</v>
      </c>
      <c r="I113" s="70">
        <f t="shared" si="36"/>
        <v>0.19524305555555554</v>
      </c>
      <c r="J113" s="33">
        <f t="shared" si="37"/>
        <v>6.2962962962962998E-3</v>
      </c>
      <c r="K113" s="33"/>
      <c r="M113" s="71">
        <f t="shared" si="38"/>
        <v>102</v>
      </c>
      <c r="N113" s="71">
        <f t="shared" si="39"/>
        <v>217</v>
      </c>
      <c r="P113" s="38">
        <v>117</v>
      </c>
      <c r="Q113" s="45">
        <v>28</v>
      </c>
      <c r="R113" s="43">
        <v>5.3946759259259257E-2</v>
      </c>
      <c r="S113" s="37"/>
      <c r="T113" s="39">
        <v>100</v>
      </c>
      <c r="U113" s="46">
        <v>28</v>
      </c>
      <c r="V113" s="47">
        <v>0.14129629629629628</v>
      </c>
      <c r="W113" s="40">
        <v>0</v>
      </c>
      <c r="X113" s="38"/>
      <c r="Y113" s="45"/>
      <c r="Z113" s="43"/>
      <c r="AA113" s="37"/>
      <c r="AB113" s="39"/>
      <c r="AC113" s="46"/>
      <c r="AD113" s="47"/>
      <c r="AE113" s="40"/>
      <c r="AF113" s="37"/>
      <c r="AG113" s="44"/>
    </row>
    <row r="114" spans="1:33" s="71" customFormat="1" ht="13.7" customHeight="1" x14ac:dyDescent="0.2">
      <c r="A114" s="55">
        <v>103</v>
      </c>
      <c r="B114" s="115">
        <v>23</v>
      </c>
      <c r="C114" s="65" t="str">
        <f t="shared" si="30"/>
        <v>GER19981211</v>
      </c>
      <c r="D114" s="66" t="str">
        <f t="shared" si="31"/>
        <v>POUL Rudolph</v>
      </c>
      <c r="E114" s="67" t="str">
        <f t="shared" si="32"/>
        <v>RG BERLIN</v>
      </c>
      <c r="F114" s="68" t="str">
        <f t="shared" si="33"/>
        <v>BER 032411</v>
      </c>
      <c r="G114" s="69" t="str">
        <f t="shared" si="34"/>
        <v>CADET</v>
      </c>
      <c r="H114" s="69" t="str">
        <f t="shared" si="35"/>
        <v>RGB</v>
      </c>
      <c r="I114" s="70">
        <f t="shared" si="36"/>
        <v>0.19555555555555554</v>
      </c>
      <c r="J114" s="33">
        <f t="shared" si="37"/>
        <v>6.6087962962962932E-3</v>
      </c>
      <c r="K114" s="33"/>
      <c r="M114" s="71">
        <f t="shared" si="38"/>
        <v>103</v>
      </c>
      <c r="N114" s="71">
        <f t="shared" si="39"/>
        <v>131</v>
      </c>
      <c r="P114" s="38">
        <v>24</v>
      </c>
      <c r="Q114" s="45">
        <v>23</v>
      </c>
      <c r="R114" s="43">
        <v>5.1446759259259262E-2</v>
      </c>
      <c r="S114" s="37"/>
      <c r="T114" s="39">
        <v>107</v>
      </c>
      <c r="U114" s="46">
        <v>23</v>
      </c>
      <c r="V114" s="47">
        <v>0.14410879629629628</v>
      </c>
      <c r="W114" s="40">
        <v>0</v>
      </c>
      <c r="X114" s="38"/>
      <c r="Y114" s="45"/>
      <c r="Z114" s="43"/>
      <c r="AA114" s="37"/>
      <c r="AB114" s="39"/>
      <c r="AC114" s="46"/>
      <c r="AD114" s="47"/>
      <c r="AE114" s="40"/>
      <c r="AF114" s="37"/>
      <c r="AG114" s="44"/>
    </row>
    <row r="115" spans="1:33" s="71" customFormat="1" ht="13.7" customHeight="1" x14ac:dyDescent="0.2">
      <c r="A115" s="55">
        <v>104</v>
      </c>
      <c r="B115" s="115">
        <v>38</v>
      </c>
      <c r="C115" s="65" t="e">
        <f t="shared" si="30"/>
        <v>#N/A</v>
      </c>
      <c r="D115" s="66" t="e">
        <f t="shared" si="31"/>
        <v>#N/A</v>
      </c>
      <c r="E115" s="67" t="e">
        <f t="shared" si="32"/>
        <v>#N/A</v>
      </c>
      <c r="F115" s="68" t="e">
        <f t="shared" si="33"/>
        <v>#N/A</v>
      </c>
      <c r="G115" s="69" t="e">
        <f t="shared" si="34"/>
        <v>#N/A</v>
      </c>
      <c r="H115" s="69" t="e">
        <f t="shared" si="35"/>
        <v>#N/A</v>
      </c>
      <c r="I115" s="70">
        <f t="shared" si="36"/>
        <v>0.19555555555555554</v>
      </c>
      <c r="J115" s="33">
        <f t="shared" si="37"/>
        <v>6.6087962962962932E-3</v>
      </c>
      <c r="K115" s="33"/>
      <c r="M115" s="71">
        <f t="shared" si="38"/>
        <v>104</v>
      </c>
      <c r="N115" s="71">
        <f t="shared" si="39"/>
        <v>184</v>
      </c>
      <c r="P115" s="38">
        <v>78</v>
      </c>
      <c r="Q115" s="45">
        <v>38</v>
      </c>
      <c r="R115" s="43">
        <v>5.1446759259259262E-2</v>
      </c>
      <c r="S115" s="37"/>
      <c r="T115" s="39">
        <v>106</v>
      </c>
      <c r="U115" s="46">
        <v>38</v>
      </c>
      <c r="V115" s="47">
        <v>0.14410879629629628</v>
      </c>
      <c r="W115" s="40">
        <v>0</v>
      </c>
      <c r="X115" s="38"/>
      <c r="Y115" s="45"/>
      <c r="Z115" s="43"/>
      <c r="AA115" s="37"/>
      <c r="AB115" s="39"/>
      <c r="AC115" s="46"/>
      <c r="AD115" s="47"/>
      <c r="AE115" s="40"/>
      <c r="AF115" s="37"/>
      <c r="AG115" s="44"/>
    </row>
    <row r="116" spans="1:33" s="71" customFormat="1" ht="13.7" customHeight="1" x14ac:dyDescent="0.2">
      <c r="A116" s="55">
        <v>105</v>
      </c>
      <c r="B116" s="115">
        <v>120</v>
      </c>
      <c r="C116" s="65" t="e">
        <f t="shared" si="30"/>
        <v>#N/A</v>
      </c>
      <c r="D116" s="66" t="e">
        <f t="shared" si="31"/>
        <v>#N/A</v>
      </c>
      <c r="E116" s="67" t="e">
        <f t="shared" si="32"/>
        <v>#N/A</v>
      </c>
      <c r="F116" s="68" t="e">
        <f t="shared" si="33"/>
        <v>#N/A</v>
      </c>
      <c r="G116" s="69" t="e">
        <f t="shared" si="34"/>
        <v>#N/A</v>
      </c>
      <c r="H116" s="69" t="e">
        <f t="shared" si="35"/>
        <v>#N/A</v>
      </c>
      <c r="I116" s="70">
        <f t="shared" si="36"/>
        <v>0.19643518518518516</v>
      </c>
      <c r="J116" s="33">
        <f t="shared" si="37"/>
        <v>7.4884259259259123E-3</v>
      </c>
      <c r="K116" s="33"/>
      <c r="M116" s="71">
        <f t="shared" si="38"/>
        <v>105</v>
      </c>
      <c r="N116" s="71">
        <f t="shared" si="39"/>
        <v>224</v>
      </c>
      <c r="P116" s="38">
        <v>123</v>
      </c>
      <c r="Q116" s="45">
        <v>120</v>
      </c>
      <c r="R116" s="43">
        <v>5.5138888888888883E-2</v>
      </c>
      <c r="S116" s="37"/>
      <c r="T116" s="39">
        <v>101</v>
      </c>
      <c r="U116" s="46">
        <v>120</v>
      </c>
      <c r="V116" s="47">
        <v>0.14129629629629628</v>
      </c>
      <c r="W116" s="40">
        <v>0</v>
      </c>
      <c r="X116" s="38"/>
      <c r="Y116" s="45"/>
      <c r="Z116" s="43"/>
      <c r="AA116" s="37"/>
      <c r="AB116" s="39"/>
      <c r="AC116" s="46"/>
      <c r="AD116" s="47"/>
      <c r="AE116" s="40"/>
      <c r="AF116" s="37"/>
      <c r="AG116" s="44"/>
    </row>
    <row r="117" spans="1:33" s="71" customFormat="1" ht="13.7" customHeight="1" x14ac:dyDescent="0.2">
      <c r="A117" s="55">
        <v>106</v>
      </c>
      <c r="B117" s="115">
        <v>42</v>
      </c>
      <c r="C117" s="65" t="str">
        <f t="shared" si="30"/>
        <v>CZE19961125</v>
      </c>
      <c r="D117" s="66" t="str">
        <f t="shared" si="31"/>
        <v xml:space="preserve">ANDRŠ Jakub </v>
      </c>
      <c r="E117" s="67" t="str">
        <f t="shared" si="32"/>
        <v>KC KOOPERATIVA SG JABLONEC N.N</v>
      </c>
      <c r="F117" s="68">
        <f t="shared" si="33"/>
        <v>12251</v>
      </c>
      <c r="G117" s="69" t="str">
        <f t="shared" si="34"/>
        <v>JUNIOR</v>
      </c>
      <c r="H117" s="69" t="str">
        <f t="shared" si="35"/>
        <v>KOO</v>
      </c>
      <c r="I117" s="70">
        <f t="shared" si="36"/>
        <v>0.19672453703703702</v>
      </c>
      <c r="J117" s="33">
        <f t="shared" si="37"/>
        <v>7.7777777777777724E-3</v>
      </c>
      <c r="K117" s="33"/>
      <c r="M117" s="71">
        <f t="shared" si="38"/>
        <v>106</v>
      </c>
      <c r="N117" s="71">
        <f t="shared" si="39"/>
        <v>202</v>
      </c>
      <c r="P117" s="38">
        <v>97</v>
      </c>
      <c r="Q117" s="45">
        <v>42</v>
      </c>
      <c r="R117" s="43">
        <v>5.2615740740740741E-2</v>
      </c>
      <c r="S117" s="37"/>
      <c r="T117" s="39">
        <v>105</v>
      </c>
      <c r="U117" s="46">
        <v>42</v>
      </c>
      <c r="V117" s="47">
        <v>0.14410879629629628</v>
      </c>
      <c r="W117" s="40">
        <v>0</v>
      </c>
      <c r="X117" s="38"/>
      <c r="Y117" s="45"/>
      <c r="Z117" s="43"/>
      <c r="AA117" s="37"/>
      <c r="AB117" s="39"/>
      <c r="AC117" s="46"/>
      <c r="AD117" s="47"/>
      <c r="AE117" s="40"/>
      <c r="AF117" s="37"/>
      <c r="AG117" s="44"/>
    </row>
    <row r="118" spans="1:33" s="71" customFormat="1" ht="13.7" customHeight="1" x14ac:dyDescent="0.2">
      <c r="A118" s="55">
        <v>107</v>
      </c>
      <c r="B118" s="115">
        <v>37</v>
      </c>
      <c r="C118" s="65" t="e">
        <f t="shared" si="30"/>
        <v>#N/A</v>
      </c>
      <c r="D118" s="66" t="e">
        <f t="shared" si="31"/>
        <v>#N/A</v>
      </c>
      <c r="E118" s="67" t="e">
        <f t="shared" si="32"/>
        <v>#N/A</v>
      </c>
      <c r="F118" s="68" t="e">
        <f t="shared" si="33"/>
        <v>#N/A</v>
      </c>
      <c r="G118" s="69" t="e">
        <f t="shared" si="34"/>
        <v>#N/A</v>
      </c>
      <c r="H118" s="69" t="e">
        <f t="shared" si="35"/>
        <v>#N/A</v>
      </c>
      <c r="I118" s="70">
        <f t="shared" si="36"/>
        <v>0.19790509259259259</v>
      </c>
      <c r="J118" s="33">
        <f t="shared" si="37"/>
        <v>8.9583333333333459E-3</v>
      </c>
      <c r="K118" s="33"/>
      <c r="M118" s="71">
        <f t="shared" si="38"/>
        <v>107</v>
      </c>
      <c r="N118" s="71">
        <f t="shared" si="39"/>
        <v>228</v>
      </c>
      <c r="P118" s="38">
        <v>126</v>
      </c>
      <c r="Q118" s="45">
        <v>37</v>
      </c>
      <c r="R118" s="43">
        <v>5.6608796296296303E-2</v>
      </c>
      <c r="S118" s="37"/>
      <c r="T118" s="39">
        <v>102</v>
      </c>
      <c r="U118" s="46">
        <v>37</v>
      </c>
      <c r="V118" s="47">
        <v>0.14129629629629628</v>
      </c>
      <c r="W118" s="40">
        <v>0</v>
      </c>
      <c r="X118" s="38"/>
      <c r="Y118" s="45"/>
      <c r="Z118" s="43"/>
      <c r="AA118" s="37"/>
      <c r="AB118" s="39"/>
      <c r="AC118" s="46"/>
      <c r="AD118" s="47"/>
      <c r="AE118" s="40"/>
      <c r="AF118" s="37"/>
      <c r="AG118" s="44"/>
    </row>
    <row r="119" spans="1:33" s="71" customFormat="1" ht="13.7" customHeight="1" x14ac:dyDescent="0.2">
      <c r="A119" s="55">
        <v>108</v>
      </c>
      <c r="B119" s="115">
        <v>129</v>
      </c>
      <c r="C119" s="65" t="e">
        <f t="shared" si="30"/>
        <v>#N/A</v>
      </c>
      <c r="D119" s="66" t="e">
        <f t="shared" si="31"/>
        <v>#N/A</v>
      </c>
      <c r="E119" s="67" t="e">
        <f t="shared" si="32"/>
        <v>#N/A</v>
      </c>
      <c r="F119" s="68" t="e">
        <f t="shared" si="33"/>
        <v>#N/A</v>
      </c>
      <c r="G119" s="69" t="e">
        <f t="shared" si="34"/>
        <v>#N/A</v>
      </c>
      <c r="H119" s="69" t="e">
        <f t="shared" si="35"/>
        <v>#N/A</v>
      </c>
      <c r="I119" s="70">
        <f t="shared" si="36"/>
        <v>0.19939814814814813</v>
      </c>
      <c r="J119" s="33">
        <f t="shared" si="37"/>
        <v>1.0451388888888885E-2</v>
      </c>
      <c r="K119" s="33"/>
      <c r="M119" s="71">
        <f t="shared" si="38"/>
        <v>108</v>
      </c>
      <c r="N119" s="71">
        <f t="shared" si="39"/>
        <v>228</v>
      </c>
      <c r="P119" s="38">
        <v>124</v>
      </c>
      <c r="Q119" s="45">
        <v>129</v>
      </c>
      <c r="R119" s="43">
        <v>5.5289351851851853E-2</v>
      </c>
      <c r="S119" s="37"/>
      <c r="T119" s="39">
        <v>104</v>
      </c>
      <c r="U119" s="46">
        <v>129</v>
      </c>
      <c r="V119" s="47">
        <v>0.14410879629629628</v>
      </c>
      <c r="W119" s="40">
        <v>0</v>
      </c>
      <c r="X119" s="38"/>
      <c r="Y119" s="45"/>
      <c r="Z119" s="43"/>
      <c r="AA119" s="37"/>
      <c r="AB119" s="39"/>
      <c r="AC119" s="46"/>
      <c r="AD119" s="47"/>
      <c r="AE119" s="40"/>
      <c r="AF119" s="37"/>
      <c r="AG119" s="44"/>
    </row>
    <row r="120" spans="1:33" s="71" customFormat="1" ht="13.7" customHeight="1" x14ac:dyDescent="0.2">
      <c r="A120" s="55"/>
      <c r="B120" s="115">
        <v>1</v>
      </c>
      <c r="C120" s="65" t="str">
        <f t="shared" si="30"/>
        <v>GER19970725</v>
      </c>
      <c r="D120" s="66" t="str">
        <f t="shared" si="31"/>
        <v>MAGDEBURG Tobias</v>
      </c>
      <c r="E120" s="67" t="str">
        <f t="shared" si="32"/>
        <v>RSV SONNEBERG</v>
      </c>
      <c r="F120" s="68" t="str">
        <f t="shared" si="33"/>
        <v>THÜ173735</v>
      </c>
      <c r="G120" s="69" t="str">
        <f t="shared" si="34"/>
        <v>JUNIOR*</v>
      </c>
      <c r="H120" s="69" t="str">
        <f t="shared" si="35"/>
        <v>TUR</v>
      </c>
      <c r="I120" s="70" t="s">
        <v>216</v>
      </c>
      <c r="J120" s="33" t="s">
        <v>216</v>
      </c>
      <c r="K120" s="33"/>
      <c r="M120" s="71" t="str">
        <f t="shared" ref="M120:M140" si="40">IF(A120="","",A120)</f>
        <v/>
      </c>
      <c r="N120" s="71">
        <v>0</v>
      </c>
      <c r="P120" s="38">
        <v>106</v>
      </c>
      <c r="Q120" s="45">
        <v>1</v>
      </c>
      <c r="R120" s="43">
        <v>5.3946759259259257E-2</v>
      </c>
      <c r="S120" s="37"/>
      <c r="T120" s="39"/>
      <c r="U120" s="46">
        <v>1</v>
      </c>
      <c r="V120" s="47" t="s">
        <v>216</v>
      </c>
      <c r="W120" s="40">
        <v>0</v>
      </c>
      <c r="X120" s="38"/>
      <c r="Y120" s="45"/>
      <c r="Z120" s="43"/>
      <c r="AA120" s="37"/>
      <c r="AB120" s="39"/>
      <c r="AC120" s="46"/>
      <c r="AD120" s="47"/>
      <c r="AE120" s="40"/>
      <c r="AF120" s="37"/>
      <c r="AG120" s="44"/>
    </row>
    <row r="121" spans="1:33" s="71" customFormat="1" ht="13.7" customHeight="1" x14ac:dyDescent="0.2">
      <c r="A121" s="55"/>
      <c r="B121" s="115">
        <v>2</v>
      </c>
      <c r="C121" s="65" t="str">
        <f t="shared" si="30"/>
        <v>GER19960829</v>
      </c>
      <c r="D121" s="66" t="str">
        <f t="shared" si="31"/>
        <v>SCHUCHMANN Franz-Leon</v>
      </c>
      <c r="E121" s="67" t="str">
        <f t="shared" si="32"/>
        <v>RSV SONNEBERG</v>
      </c>
      <c r="F121" s="68" t="str">
        <f t="shared" si="33"/>
        <v>THÜ173330</v>
      </c>
      <c r="G121" s="69" t="str">
        <f t="shared" si="34"/>
        <v>JUNIOR</v>
      </c>
      <c r="H121" s="69" t="str">
        <f t="shared" si="35"/>
        <v>TUR</v>
      </c>
      <c r="I121" s="70" t="s">
        <v>216</v>
      </c>
      <c r="J121" s="33" t="s">
        <v>216</v>
      </c>
      <c r="K121" s="33"/>
      <c r="M121" s="71" t="str">
        <f t="shared" si="40"/>
        <v/>
      </c>
      <c r="N121" s="71">
        <v>0</v>
      </c>
      <c r="P121" s="38">
        <v>114</v>
      </c>
      <c r="Q121" s="45">
        <v>2</v>
      </c>
      <c r="R121" s="43">
        <v>5.3946759259259257E-2</v>
      </c>
      <c r="S121" s="37"/>
      <c r="T121" s="39"/>
      <c r="U121" s="46">
        <v>2</v>
      </c>
      <c r="V121" s="47" t="s">
        <v>216</v>
      </c>
      <c r="W121" s="40">
        <v>0</v>
      </c>
      <c r="X121" s="38"/>
      <c r="Y121" s="45"/>
      <c r="Z121" s="43"/>
      <c r="AA121" s="37"/>
      <c r="AB121" s="39"/>
      <c r="AC121" s="46"/>
      <c r="AD121" s="47"/>
      <c r="AE121" s="40"/>
      <c r="AF121" s="37"/>
      <c r="AG121" s="44"/>
    </row>
    <row r="122" spans="1:33" s="71" customFormat="1" ht="13.7" customHeight="1" x14ac:dyDescent="0.2">
      <c r="A122" s="55"/>
      <c r="B122" s="115">
        <v>6</v>
      </c>
      <c r="C122" s="65" t="str">
        <f t="shared" si="30"/>
        <v>GER19970811</v>
      </c>
      <c r="D122" s="66" t="str">
        <f t="shared" si="31"/>
        <v>LINTZEL Philip</v>
      </c>
      <c r="E122" s="67" t="str">
        <f t="shared" si="32"/>
        <v>RSC TURBINE ERFURT</v>
      </c>
      <c r="F122" s="68" t="str">
        <f t="shared" si="33"/>
        <v>THÜ173079</v>
      </c>
      <c r="G122" s="69" t="str">
        <f t="shared" si="34"/>
        <v>JUNIOR*</v>
      </c>
      <c r="H122" s="69" t="str">
        <f t="shared" si="35"/>
        <v>TUR</v>
      </c>
      <c r="I122" s="70" t="s">
        <v>216</v>
      </c>
      <c r="J122" s="33" t="s">
        <v>216</v>
      </c>
      <c r="K122" s="33"/>
      <c r="M122" s="71" t="str">
        <f t="shared" si="40"/>
        <v/>
      </c>
      <c r="N122" s="71">
        <v>0</v>
      </c>
      <c r="P122" s="38">
        <v>118</v>
      </c>
      <c r="Q122" s="45">
        <v>6</v>
      </c>
      <c r="R122" s="43">
        <v>5.3946759259259257E-2</v>
      </c>
      <c r="S122" s="37"/>
      <c r="T122" s="39"/>
      <c r="U122" s="46">
        <v>6</v>
      </c>
      <c r="V122" s="47" t="s">
        <v>216</v>
      </c>
      <c r="W122" s="40">
        <v>0</v>
      </c>
      <c r="X122" s="38"/>
      <c r="Y122" s="45"/>
      <c r="Z122" s="43"/>
      <c r="AA122" s="37"/>
      <c r="AB122" s="39"/>
      <c r="AC122" s="46"/>
      <c r="AD122" s="47"/>
      <c r="AE122" s="40"/>
      <c r="AF122" s="37"/>
      <c r="AG122" s="44"/>
    </row>
    <row r="123" spans="1:33" s="71" customFormat="1" ht="13.7" customHeight="1" x14ac:dyDescent="0.2">
      <c r="A123" s="55"/>
      <c r="B123" s="115">
        <v>21</v>
      </c>
      <c r="C123" s="65" t="str">
        <f t="shared" si="30"/>
        <v>GER19960322</v>
      </c>
      <c r="D123" s="66" t="str">
        <f t="shared" si="31"/>
        <v>DICKEL Jorge</v>
      </c>
      <c r="E123" s="67" t="str">
        <f t="shared" si="32"/>
        <v>RG BERLIN</v>
      </c>
      <c r="F123" s="68" t="str">
        <f t="shared" si="33"/>
        <v>03.15928.12</v>
      </c>
      <c r="G123" s="69" t="str">
        <f t="shared" si="34"/>
        <v>JUNIOR</v>
      </c>
      <c r="H123" s="69" t="str">
        <f t="shared" si="35"/>
        <v>RGB</v>
      </c>
      <c r="I123" s="70" t="s">
        <v>216</v>
      </c>
      <c r="J123" s="33" t="s">
        <v>216</v>
      </c>
      <c r="K123" s="33"/>
      <c r="M123" s="71" t="str">
        <f t="shared" si="40"/>
        <v/>
      </c>
      <c r="N123" s="71">
        <v>0</v>
      </c>
      <c r="P123" s="38">
        <v>104</v>
      </c>
      <c r="Q123" s="45">
        <v>21</v>
      </c>
      <c r="R123" s="43">
        <v>5.3946759259259257E-2</v>
      </c>
      <c r="S123" s="37"/>
      <c r="T123" s="39"/>
      <c r="U123" s="46">
        <v>21</v>
      </c>
      <c r="V123" s="47" t="s">
        <v>216</v>
      </c>
      <c r="W123" s="40">
        <v>0</v>
      </c>
      <c r="X123" s="38"/>
      <c r="Y123" s="45"/>
      <c r="Z123" s="43"/>
      <c r="AA123" s="37"/>
      <c r="AB123" s="39"/>
      <c r="AC123" s="46"/>
      <c r="AD123" s="47"/>
      <c r="AE123" s="40"/>
      <c r="AF123" s="37"/>
      <c r="AG123" s="44"/>
    </row>
    <row r="124" spans="1:33" s="71" customFormat="1" ht="13.7" customHeight="1" x14ac:dyDescent="0.2">
      <c r="A124" s="55"/>
      <c r="B124" s="115">
        <v>29</v>
      </c>
      <c r="C124" s="65" t="e">
        <f t="shared" si="30"/>
        <v>#N/A</v>
      </c>
      <c r="D124" s="66" t="e">
        <f t="shared" si="31"/>
        <v>#N/A</v>
      </c>
      <c r="E124" s="67" t="e">
        <f t="shared" si="32"/>
        <v>#N/A</v>
      </c>
      <c r="F124" s="68" t="e">
        <f t="shared" si="33"/>
        <v>#N/A</v>
      </c>
      <c r="G124" s="69" t="e">
        <f t="shared" si="34"/>
        <v>#N/A</v>
      </c>
      <c r="H124" s="69" t="e">
        <f t="shared" si="35"/>
        <v>#N/A</v>
      </c>
      <c r="I124" s="70" t="s">
        <v>216</v>
      </c>
      <c r="J124" s="33" t="s">
        <v>216</v>
      </c>
      <c r="K124" s="33"/>
      <c r="M124" s="71" t="str">
        <f t="shared" si="40"/>
        <v/>
      </c>
      <c r="N124" s="71">
        <v>0</v>
      </c>
      <c r="P124" s="38">
        <v>110</v>
      </c>
      <c r="Q124" s="45">
        <v>29</v>
      </c>
      <c r="R124" s="43">
        <v>5.3946759259259257E-2</v>
      </c>
      <c r="S124" s="37"/>
      <c r="T124" s="39"/>
      <c r="U124" s="46">
        <v>29</v>
      </c>
      <c r="V124" s="47" t="s">
        <v>216</v>
      </c>
      <c r="W124" s="40">
        <v>0</v>
      </c>
      <c r="X124" s="38"/>
      <c r="Y124" s="45"/>
      <c r="Z124" s="43"/>
      <c r="AA124" s="37"/>
      <c r="AB124" s="39"/>
      <c r="AC124" s="46"/>
      <c r="AD124" s="47"/>
      <c r="AE124" s="40"/>
      <c r="AF124" s="37"/>
      <c r="AG124" s="44"/>
    </row>
    <row r="125" spans="1:33" s="71" customFormat="1" ht="13.7" customHeight="1" x14ac:dyDescent="0.2">
      <c r="A125" s="55"/>
      <c r="B125" s="115">
        <v>32</v>
      </c>
      <c r="C125" s="65" t="str">
        <f t="shared" si="30"/>
        <v>CZE19970916</v>
      </c>
      <c r="D125" s="66" t="str">
        <f t="shared" si="31"/>
        <v xml:space="preserve">KUNT Lukáš </v>
      </c>
      <c r="E125" s="67" t="str">
        <f t="shared" si="32"/>
        <v xml:space="preserve">REMERX - MERIDA TEAM KOLÍN </v>
      </c>
      <c r="F125" s="68">
        <f t="shared" si="33"/>
        <v>14658</v>
      </c>
      <c r="G125" s="69" t="str">
        <f t="shared" si="34"/>
        <v>JUNIOR*</v>
      </c>
      <c r="H125" s="69" t="str">
        <f t="shared" si="35"/>
        <v>REM</v>
      </c>
      <c r="I125" s="70" t="s">
        <v>216</v>
      </c>
      <c r="J125" s="33" t="s">
        <v>216</v>
      </c>
      <c r="K125" s="33"/>
      <c r="M125" s="71" t="str">
        <f t="shared" si="40"/>
        <v/>
      </c>
      <c r="N125" s="71">
        <v>0</v>
      </c>
      <c r="P125" s="38">
        <v>95</v>
      </c>
      <c r="Q125" s="45">
        <v>32</v>
      </c>
      <c r="R125" s="43">
        <v>5.2476851851851851E-2</v>
      </c>
      <c r="S125" s="37"/>
      <c r="T125" s="39"/>
      <c r="U125" s="46">
        <v>32</v>
      </c>
      <c r="V125" s="47" t="s">
        <v>216</v>
      </c>
      <c r="W125" s="40">
        <v>0</v>
      </c>
      <c r="X125" s="38"/>
      <c r="Y125" s="45"/>
      <c r="Z125" s="43"/>
      <c r="AA125" s="37"/>
      <c r="AB125" s="39"/>
      <c r="AC125" s="46"/>
      <c r="AD125" s="47"/>
      <c r="AE125" s="40"/>
      <c r="AF125" s="37"/>
      <c r="AG125" s="44"/>
    </row>
    <row r="126" spans="1:33" s="71" customFormat="1" ht="13.7" customHeight="1" x14ac:dyDescent="0.2">
      <c r="A126" s="55"/>
      <c r="B126" s="115">
        <v>34</v>
      </c>
      <c r="C126" s="65" t="str">
        <f t="shared" si="30"/>
        <v>CZE19960513</v>
      </c>
      <c r="D126" s="66" t="str">
        <f t="shared" si="31"/>
        <v xml:space="preserve">SCHUBERT Štěpán </v>
      </c>
      <c r="E126" s="67" t="str">
        <f t="shared" si="32"/>
        <v xml:space="preserve">REMERX MERIDA TEAM JUNIOR </v>
      </c>
      <c r="F126" s="68">
        <f t="shared" si="33"/>
        <v>19574</v>
      </c>
      <c r="G126" s="69" t="str">
        <f t="shared" si="34"/>
        <v>JUNIOR</v>
      </c>
      <c r="H126" s="69" t="str">
        <f t="shared" si="35"/>
        <v>REM</v>
      </c>
      <c r="I126" s="70" t="s">
        <v>216</v>
      </c>
      <c r="J126" s="33" t="s">
        <v>216</v>
      </c>
      <c r="K126" s="33"/>
      <c r="M126" s="71" t="str">
        <f t="shared" si="40"/>
        <v/>
      </c>
      <c r="N126" s="71">
        <v>0</v>
      </c>
      <c r="P126" s="38">
        <v>121</v>
      </c>
      <c r="Q126" s="45">
        <v>34</v>
      </c>
      <c r="R126" s="43">
        <v>5.3946759259259257E-2</v>
      </c>
      <c r="S126" s="37"/>
      <c r="T126" s="39"/>
      <c r="U126" s="46">
        <v>34</v>
      </c>
      <c r="V126" s="47" t="s">
        <v>216</v>
      </c>
      <c r="W126" s="40">
        <v>0</v>
      </c>
      <c r="X126" s="38"/>
      <c r="Y126" s="45"/>
      <c r="Z126" s="43"/>
      <c r="AA126" s="37"/>
      <c r="AB126" s="39"/>
      <c r="AC126" s="46"/>
      <c r="AD126" s="47"/>
      <c r="AE126" s="40"/>
      <c r="AF126" s="37"/>
      <c r="AG126" s="44"/>
    </row>
    <row r="127" spans="1:33" s="71" customFormat="1" ht="13.7" customHeight="1" x14ac:dyDescent="0.2">
      <c r="A127" s="55"/>
      <c r="B127" s="115">
        <v>43</v>
      </c>
      <c r="C127" s="65" t="str">
        <f t="shared" si="30"/>
        <v>CZE19990209</v>
      </c>
      <c r="D127" s="66" t="str">
        <f t="shared" si="31"/>
        <v xml:space="preserve">HONZÁK David </v>
      </c>
      <c r="E127" s="67" t="str">
        <f t="shared" si="32"/>
        <v>KC KOOPERATIVA SG JABLONEC N.N</v>
      </c>
      <c r="F127" s="68">
        <f t="shared" si="33"/>
        <v>14334</v>
      </c>
      <c r="G127" s="69" t="str">
        <f t="shared" si="34"/>
        <v>CADET*</v>
      </c>
      <c r="H127" s="69" t="str">
        <f t="shared" si="35"/>
        <v>KOO</v>
      </c>
      <c r="I127" s="70" t="s">
        <v>216</v>
      </c>
      <c r="J127" s="33" t="s">
        <v>216</v>
      </c>
      <c r="K127" s="33"/>
      <c r="M127" s="71" t="str">
        <f t="shared" si="40"/>
        <v/>
      </c>
      <c r="N127" s="71">
        <v>0</v>
      </c>
      <c r="P127" s="38">
        <v>119</v>
      </c>
      <c r="Q127" s="45">
        <v>43</v>
      </c>
      <c r="R127" s="43">
        <v>5.3946759259259257E-2</v>
      </c>
      <c r="S127" s="37"/>
      <c r="T127" s="39"/>
      <c r="U127" s="46">
        <v>43</v>
      </c>
      <c r="V127" s="47" t="s">
        <v>216</v>
      </c>
      <c r="W127" s="40">
        <v>0</v>
      </c>
      <c r="X127" s="38"/>
      <c r="Y127" s="45"/>
      <c r="Z127" s="43"/>
      <c r="AA127" s="37"/>
      <c r="AB127" s="39"/>
      <c r="AC127" s="46"/>
      <c r="AD127" s="47"/>
      <c r="AE127" s="40"/>
      <c r="AF127" s="37"/>
      <c r="AG127" s="44"/>
    </row>
    <row r="128" spans="1:33" s="71" customFormat="1" ht="13.7" customHeight="1" x14ac:dyDescent="0.2">
      <c r="A128" s="55"/>
      <c r="B128" s="115">
        <v>52</v>
      </c>
      <c r="C128" s="65" t="str">
        <f t="shared" si="30"/>
        <v>POL19961008</v>
      </c>
      <c r="D128" s="66" t="str">
        <f t="shared" si="31"/>
        <v>ZLOTOWICZ Patryk</v>
      </c>
      <c r="E128" s="67" t="str">
        <f t="shared" si="32"/>
        <v>KLUCZBORK</v>
      </c>
      <c r="F128" s="68" t="str">
        <f t="shared" si="33"/>
        <v>OPO-016</v>
      </c>
      <c r="G128" s="69" t="str">
        <f t="shared" si="34"/>
        <v>JUNIOR</v>
      </c>
      <c r="H128" s="69" t="str">
        <f t="shared" si="35"/>
        <v>GLI</v>
      </c>
      <c r="I128" s="70" t="s">
        <v>216</v>
      </c>
      <c r="J128" s="33" t="s">
        <v>216</v>
      </c>
      <c r="K128" s="33"/>
      <c r="M128" s="71" t="str">
        <f t="shared" si="40"/>
        <v/>
      </c>
      <c r="N128" s="71">
        <v>0</v>
      </c>
      <c r="P128" s="38">
        <v>91</v>
      </c>
      <c r="Q128" s="45">
        <v>52</v>
      </c>
      <c r="R128" s="43">
        <v>5.1446759259259262E-2</v>
      </c>
      <c r="S128" s="37"/>
      <c r="T128" s="39"/>
      <c r="U128" s="46">
        <v>52</v>
      </c>
      <c r="V128" s="47" t="s">
        <v>216</v>
      </c>
      <c r="W128" s="40">
        <v>0</v>
      </c>
      <c r="X128" s="38"/>
      <c r="Y128" s="45"/>
      <c r="Z128" s="43"/>
      <c r="AA128" s="37"/>
      <c r="AB128" s="39"/>
      <c r="AC128" s="46"/>
      <c r="AD128" s="47"/>
      <c r="AE128" s="40"/>
      <c r="AF128" s="37"/>
      <c r="AG128" s="44"/>
    </row>
    <row r="129" spans="1:33" s="71" customFormat="1" ht="13.7" customHeight="1" x14ac:dyDescent="0.2">
      <c r="A129" s="55"/>
      <c r="B129" s="115">
        <v>81</v>
      </c>
      <c r="C129" s="65" t="str">
        <f t="shared" si="30"/>
        <v>CZE19980303</v>
      </c>
      <c r="D129" s="66" t="str">
        <f t="shared" si="31"/>
        <v xml:space="preserve">KOUDELA Dominik </v>
      </c>
      <c r="E129" s="67" t="str">
        <f t="shared" si="32"/>
        <v xml:space="preserve">TJ KOVO PRAHA </v>
      </c>
      <c r="F129" s="68">
        <f t="shared" si="33"/>
        <v>13590</v>
      </c>
      <c r="G129" s="69" t="str">
        <f t="shared" si="34"/>
        <v>CADET</v>
      </c>
      <c r="H129" s="69" t="str">
        <f t="shared" si="35"/>
        <v>KOV</v>
      </c>
      <c r="I129" s="70" t="s">
        <v>216</v>
      </c>
      <c r="J129" s="33" t="s">
        <v>216</v>
      </c>
      <c r="K129" s="33"/>
      <c r="M129" s="71" t="str">
        <f t="shared" si="40"/>
        <v/>
      </c>
      <c r="N129" s="71">
        <v>0</v>
      </c>
      <c r="P129" s="38">
        <v>18</v>
      </c>
      <c r="Q129" s="45">
        <v>81</v>
      </c>
      <c r="R129" s="43">
        <v>5.1446759259259262E-2</v>
      </c>
      <c r="S129" s="37"/>
      <c r="T129" s="39"/>
      <c r="U129" s="46">
        <v>81</v>
      </c>
      <c r="V129" s="47" t="s">
        <v>216</v>
      </c>
      <c r="W129" s="40">
        <v>0</v>
      </c>
      <c r="X129" s="38"/>
      <c r="Y129" s="45"/>
      <c r="Z129" s="43"/>
      <c r="AA129" s="37"/>
      <c r="AB129" s="39"/>
      <c r="AC129" s="46"/>
      <c r="AD129" s="47"/>
      <c r="AE129" s="40"/>
      <c r="AF129" s="37"/>
      <c r="AG129" s="44"/>
    </row>
    <row r="130" spans="1:33" s="71" customFormat="1" ht="13.7" customHeight="1" x14ac:dyDescent="0.2">
      <c r="A130" s="55"/>
      <c r="B130" s="115">
        <v>97</v>
      </c>
      <c r="C130" s="65" t="str">
        <f t="shared" si="30"/>
        <v>SVK19961022</v>
      </c>
      <c r="D130" s="66" t="str">
        <f t="shared" si="31"/>
        <v xml:space="preserve">STRMISKA Andrej </v>
      </c>
      <c r="E130" s="67" t="str">
        <f t="shared" si="32"/>
        <v xml:space="preserve">TJ FAVORIT BRNO </v>
      </c>
      <c r="F130" s="68">
        <f t="shared" si="33"/>
        <v>6009</v>
      </c>
      <c r="G130" s="69" t="str">
        <f t="shared" si="34"/>
        <v>JUNIOR</v>
      </c>
      <c r="H130" s="69" t="str">
        <f t="shared" si="35"/>
        <v>FAV</v>
      </c>
      <c r="I130" s="70" t="s">
        <v>216</v>
      </c>
      <c r="J130" s="33" t="s">
        <v>216</v>
      </c>
      <c r="K130" s="33"/>
      <c r="M130" s="71" t="str">
        <f t="shared" si="40"/>
        <v/>
      </c>
      <c r="N130" s="71">
        <v>0</v>
      </c>
      <c r="P130" s="38">
        <v>79</v>
      </c>
      <c r="Q130" s="45">
        <v>97</v>
      </c>
      <c r="R130" s="43">
        <v>5.1446759259259262E-2</v>
      </c>
      <c r="S130" s="37"/>
      <c r="T130" s="39"/>
      <c r="U130" s="46">
        <v>97</v>
      </c>
      <c r="V130" s="47" t="s">
        <v>216</v>
      </c>
      <c r="W130" s="40">
        <v>0</v>
      </c>
      <c r="X130" s="38"/>
      <c r="Y130" s="45"/>
      <c r="Z130" s="43"/>
      <c r="AA130" s="37"/>
      <c r="AB130" s="39"/>
      <c r="AC130" s="46"/>
      <c r="AD130" s="47"/>
      <c r="AE130" s="40"/>
      <c r="AF130" s="37"/>
      <c r="AG130" s="44"/>
    </row>
    <row r="131" spans="1:33" s="71" customFormat="1" ht="13.7" customHeight="1" x14ac:dyDescent="0.2">
      <c r="A131" s="55"/>
      <c r="B131" s="115">
        <v>98</v>
      </c>
      <c r="C131" s="65" t="str">
        <f t="shared" si="30"/>
        <v>CZE19961029</v>
      </c>
      <c r="D131" s="66" t="str">
        <f t="shared" si="31"/>
        <v xml:space="preserve">STŘEDA Kryštof </v>
      </c>
      <c r="E131" s="67" t="str">
        <f t="shared" si="32"/>
        <v xml:space="preserve">TJ FAVORIT BRNO </v>
      </c>
      <c r="F131" s="68">
        <f t="shared" si="33"/>
        <v>11566</v>
      </c>
      <c r="G131" s="69" t="str">
        <f t="shared" si="34"/>
        <v>JUNIOR</v>
      </c>
      <c r="H131" s="69" t="str">
        <f t="shared" si="35"/>
        <v>FAV</v>
      </c>
      <c r="I131" s="70" t="s">
        <v>216</v>
      </c>
      <c r="J131" s="33" t="s">
        <v>216</v>
      </c>
      <c r="K131" s="33"/>
      <c r="M131" s="71" t="str">
        <f t="shared" si="40"/>
        <v/>
      </c>
      <c r="N131" s="71">
        <v>0</v>
      </c>
      <c r="P131" s="38">
        <v>68</v>
      </c>
      <c r="Q131" s="45">
        <v>98</v>
      </c>
      <c r="R131" s="43">
        <v>5.1446759259259262E-2</v>
      </c>
      <c r="S131" s="37"/>
      <c r="T131" s="39"/>
      <c r="U131" s="46">
        <v>98</v>
      </c>
      <c r="V131" s="47" t="s">
        <v>216</v>
      </c>
      <c r="W131" s="40">
        <v>0</v>
      </c>
      <c r="X131" s="38"/>
      <c r="Y131" s="45"/>
      <c r="Z131" s="43"/>
      <c r="AA131" s="37"/>
      <c r="AB131" s="39"/>
      <c r="AC131" s="46"/>
      <c r="AD131" s="47"/>
      <c r="AE131" s="40"/>
      <c r="AF131" s="37"/>
      <c r="AG131" s="44"/>
    </row>
    <row r="132" spans="1:33" s="71" customFormat="1" ht="13.7" customHeight="1" x14ac:dyDescent="0.2">
      <c r="A132" s="55"/>
      <c r="B132" s="115">
        <v>112</v>
      </c>
      <c r="C132" s="65" t="str">
        <f t="shared" si="30"/>
        <v>GER19970122</v>
      </c>
      <c r="D132" s="66" t="str">
        <f t="shared" si="31"/>
        <v>BERAN Andy</v>
      </c>
      <c r="E132" s="67" t="str">
        <f t="shared" si="32"/>
        <v>TEAM BRANDENBURG - RSC COTTBUS</v>
      </c>
      <c r="F132" s="68" t="str">
        <f t="shared" si="33"/>
        <v>604254-11</v>
      </c>
      <c r="G132" s="69" t="str">
        <f t="shared" si="34"/>
        <v>JUNIOR*</v>
      </c>
      <c r="H132" s="69" t="str">
        <f t="shared" si="35"/>
        <v>COT</v>
      </c>
      <c r="I132" s="70" t="s">
        <v>216</v>
      </c>
      <c r="J132" s="33" t="s">
        <v>216</v>
      </c>
      <c r="K132" s="33"/>
      <c r="M132" s="71" t="str">
        <f t="shared" si="40"/>
        <v/>
      </c>
      <c r="N132" s="71">
        <v>0</v>
      </c>
      <c r="P132" s="38">
        <v>108</v>
      </c>
      <c r="Q132" s="45">
        <v>112</v>
      </c>
      <c r="R132" s="43">
        <v>5.3946759259259257E-2</v>
      </c>
      <c r="S132" s="37"/>
      <c r="T132" s="39"/>
      <c r="U132" s="46">
        <v>112</v>
      </c>
      <c r="V132" s="47" t="s">
        <v>216</v>
      </c>
      <c r="W132" s="40">
        <v>0</v>
      </c>
      <c r="X132" s="38"/>
      <c r="Y132" s="45"/>
      <c r="Z132" s="43"/>
      <c r="AA132" s="37"/>
      <c r="AB132" s="39"/>
      <c r="AC132" s="46"/>
      <c r="AD132" s="47"/>
      <c r="AE132" s="40"/>
      <c r="AF132" s="37"/>
      <c r="AG132" s="44"/>
    </row>
    <row r="133" spans="1:33" s="71" customFormat="1" ht="13.7" customHeight="1" x14ac:dyDescent="0.2">
      <c r="A133" s="55"/>
      <c r="B133" s="115">
        <v>125</v>
      </c>
      <c r="C133" s="65" t="str">
        <f t="shared" si="30"/>
        <v>CZE19970118</v>
      </c>
      <c r="D133" s="66" t="str">
        <f t="shared" si="31"/>
        <v>MAYER Daniel</v>
      </c>
      <c r="E133" s="67" t="str">
        <f t="shared" si="32"/>
        <v>KC HLINSKO</v>
      </c>
      <c r="F133" s="68">
        <f t="shared" si="33"/>
        <v>13274</v>
      </c>
      <c r="G133" s="69" t="str">
        <f t="shared" si="34"/>
        <v>JUNIOR*</v>
      </c>
      <c r="H133" s="69" t="str">
        <f t="shared" si="35"/>
        <v>SKC</v>
      </c>
      <c r="I133" s="70" t="s">
        <v>216</v>
      </c>
      <c r="J133" s="33" t="s">
        <v>216</v>
      </c>
      <c r="K133" s="33"/>
      <c r="M133" s="71" t="str">
        <f t="shared" si="40"/>
        <v/>
      </c>
      <c r="N133" s="71">
        <v>0</v>
      </c>
      <c r="P133" s="38">
        <v>109</v>
      </c>
      <c r="Q133" s="45">
        <v>125</v>
      </c>
      <c r="R133" s="43">
        <v>5.3946759259259257E-2</v>
      </c>
      <c r="S133" s="37"/>
      <c r="T133" s="39"/>
      <c r="U133" s="46">
        <v>125</v>
      </c>
      <c r="V133" s="47" t="s">
        <v>216</v>
      </c>
      <c r="W133" s="40">
        <v>0</v>
      </c>
      <c r="X133" s="38"/>
      <c r="Y133" s="45"/>
      <c r="Z133" s="43"/>
      <c r="AA133" s="37"/>
      <c r="AB133" s="39"/>
      <c r="AC133" s="46"/>
      <c r="AD133" s="47"/>
      <c r="AE133" s="40"/>
      <c r="AF133" s="37"/>
      <c r="AG133" s="44"/>
    </row>
    <row r="134" spans="1:33" s="71" customFormat="1" ht="13.7" customHeight="1" x14ac:dyDescent="0.2">
      <c r="A134" s="55"/>
      <c r="B134" s="115">
        <v>126</v>
      </c>
      <c r="C134" s="65" t="e">
        <f t="shared" si="30"/>
        <v>#N/A</v>
      </c>
      <c r="D134" s="66" t="e">
        <f t="shared" si="31"/>
        <v>#N/A</v>
      </c>
      <c r="E134" s="67" t="e">
        <f t="shared" si="32"/>
        <v>#N/A</v>
      </c>
      <c r="F134" s="68" t="e">
        <f t="shared" si="33"/>
        <v>#N/A</v>
      </c>
      <c r="G134" s="69" t="e">
        <f t="shared" si="34"/>
        <v>#N/A</v>
      </c>
      <c r="H134" s="69" t="e">
        <f t="shared" si="35"/>
        <v>#N/A</v>
      </c>
      <c r="I134" s="70" t="s">
        <v>216</v>
      </c>
      <c r="J134" s="33" t="s">
        <v>216</v>
      </c>
      <c r="K134" s="33"/>
      <c r="M134" s="71" t="str">
        <f t="shared" si="40"/>
        <v/>
      </c>
      <c r="N134" s="71">
        <v>0</v>
      </c>
      <c r="P134" s="38">
        <v>105</v>
      </c>
      <c r="Q134" s="45">
        <v>126</v>
      </c>
      <c r="R134" s="43">
        <v>5.3946759259259257E-2</v>
      </c>
      <c r="S134" s="37"/>
      <c r="T134" s="39"/>
      <c r="U134" s="46">
        <v>126</v>
      </c>
      <c r="V134" s="47" t="s">
        <v>216</v>
      </c>
      <c r="W134" s="40">
        <v>0</v>
      </c>
      <c r="X134" s="38"/>
      <c r="Y134" s="45"/>
      <c r="Z134" s="43"/>
      <c r="AA134" s="37"/>
      <c r="AB134" s="39"/>
      <c r="AC134" s="46"/>
      <c r="AD134" s="47"/>
      <c r="AE134" s="40"/>
      <c r="AF134" s="37"/>
      <c r="AG134" s="44"/>
    </row>
    <row r="135" spans="1:33" s="71" customFormat="1" ht="13.7" customHeight="1" x14ac:dyDescent="0.2">
      <c r="A135" s="55"/>
      <c r="B135" s="115">
        <v>127</v>
      </c>
      <c r="C135" s="65" t="e">
        <f t="shared" si="30"/>
        <v>#N/A</v>
      </c>
      <c r="D135" s="66" t="e">
        <f t="shared" si="31"/>
        <v>#N/A</v>
      </c>
      <c r="E135" s="67" t="e">
        <f t="shared" si="32"/>
        <v>#N/A</v>
      </c>
      <c r="F135" s="68" t="e">
        <f t="shared" si="33"/>
        <v>#N/A</v>
      </c>
      <c r="G135" s="69" t="e">
        <f t="shared" si="34"/>
        <v>#N/A</v>
      </c>
      <c r="H135" s="69" t="e">
        <f t="shared" si="35"/>
        <v>#N/A</v>
      </c>
      <c r="I135" s="70" t="s">
        <v>216</v>
      </c>
      <c r="J135" s="33" t="s">
        <v>216</v>
      </c>
      <c r="K135" s="33"/>
      <c r="M135" s="71" t="str">
        <f t="shared" si="40"/>
        <v/>
      </c>
      <c r="N135" s="71">
        <v>0</v>
      </c>
      <c r="P135" s="38">
        <v>122</v>
      </c>
      <c r="Q135" s="45">
        <v>127</v>
      </c>
      <c r="R135" s="43">
        <v>5.5138888888888883E-2</v>
      </c>
      <c r="S135" s="37"/>
      <c r="T135" s="39"/>
      <c r="U135" s="46">
        <v>127</v>
      </c>
      <c r="V135" s="47" t="s">
        <v>216</v>
      </c>
      <c r="W135" s="40">
        <v>0</v>
      </c>
      <c r="X135" s="38"/>
      <c r="Y135" s="45"/>
      <c r="Z135" s="43"/>
      <c r="AA135" s="37"/>
      <c r="AB135" s="39"/>
      <c r="AC135" s="46"/>
      <c r="AD135" s="47"/>
      <c r="AE135" s="40"/>
      <c r="AF135" s="37"/>
      <c r="AG135" s="44"/>
    </row>
    <row r="136" spans="1:33" s="71" customFormat="1" ht="13.7" customHeight="1" x14ac:dyDescent="0.2">
      <c r="A136" s="55"/>
      <c r="B136" s="115">
        <v>130</v>
      </c>
      <c r="C136" s="65" t="e">
        <f t="shared" si="30"/>
        <v>#N/A</v>
      </c>
      <c r="D136" s="66" t="e">
        <f t="shared" si="31"/>
        <v>#N/A</v>
      </c>
      <c r="E136" s="67" t="e">
        <f t="shared" si="32"/>
        <v>#N/A</v>
      </c>
      <c r="F136" s="68" t="e">
        <f t="shared" si="33"/>
        <v>#N/A</v>
      </c>
      <c r="G136" s="69" t="e">
        <f t="shared" si="34"/>
        <v>#N/A</v>
      </c>
      <c r="H136" s="69" t="e">
        <f t="shared" si="35"/>
        <v>#N/A</v>
      </c>
      <c r="I136" s="70" t="s">
        <v>216</v>
      </c>
      <c r="J136" s="33" t="s">
        <v>216</v>
      </c>
      <c r="K136" s="33"/>
      <c r="M136" s="71" t="str">
        <f t="shared" si="40"/>
        <v/>
      </c>
      <c r="N136" s="71">
        <v>0</v>
      </c>
      <c r="P136" s="38">
        <v>102</v>
      </c>
      <c r="Q136" s="45">
        <v>130</v>
      </c>
      <c r="R136" s="43">
        <v>5.3888888888888896E-2</v>
      </c>
      <c r="S136" s="37"/>
      <c r="T136" s="39"/>
      <c r="U136" s="46">
        <v>130</v>
      </c>
      <c r="V136" s="47" t="s">
        <v>216</v>
      </c>
      <c r="W136" s="40">
        <v>0</v>
      </c>
      <c r="X136" s="38"/>
      <c r="Y136" s="45"/>
      <c r="Z136" s="43"/>
      <c r="AA136" s="37"/>
      <c r="AB136" s="39"/>
      <c r="AC136" s="46"/>
      <c r="AD136" s="47"/>
      <c r="AE136" s="40"/>
      <c r="AF136" s="37"/>
      <c r="AG136" s="44"/>
    </row>
    <row r="137" spans="1:33" s="71" customFormat="1" ht="13.7" customHeight="1" x14ac:dyDescent="0.2">
      <c r="A137" s="55"/>
      <c r="B137" s="115">
        <v>13</v>
      </c>
      <c r="C137" s="65" t="str">
        <f t="shared" si="30"/>
        <v>GER19970125</v>
      </c>
      <c r="D137" s="66" t="str">
        <f t="shared" si="31"/>
        <v>FRANZ Toni</v>
      </c>
      <c r="E137" s="67" t="str">
        <f t="shared" si="32"/>
        <v>JUNIOREN SCHWALBE TEAM SACHSEN</v>
      </c>
      <c r="F137" s="68" t="str">
        <f t="shared" si="33"/>
        <v xml:space="preserve">SAC 134961 </v>
      </c>
      <c r="G137" s="69" t="str">
        <f t="shared" si="34"/>
        <v>JUNIOR*</v>
      </c>
      <c r="H137" s="69" t="str">
        <f t="shared" si="35"/>
        <v>SCW</v>
      </c>
      <c r="I137" s="70" t="s">
        <v>216</v>
      </c>
      <c r="J137" s="33" t="s">
        <v>216</v>
      </c>
      <c r="K137" s="33"/>
      <c r="M137" s="71" t="str">
        <f t="shared" si="40"/>
        <v/>
      </c>
      <c r="N137" s="71">
        <v>0</v>
      </c>
      <c r="P137" s="38">
        <v>12</v>
      </c>
      <c r="Q137" s="45">
        <v>13</v>
      </c>
      <c r="R137" s="43">
        <v>5.1446759259259262E-2</v>
      </c>
      <c r="S137" s="37"/>
      <c r="T137" s="39"/>
      <c r="U137" s="46">
        <v>13</v>
      </c>
      <c r="V137" s="47" t="s">
        <v>222</v>
      </c>
      <c r="W137" s="40">
        <v>0</v>
      </c>
      <c r="X137" s="38"/>
      <c r="Y137" s="45"/>
      <c r="Z137" s="43"/>
      <c r="AA137" s="37"/>
      <c r="AB137" s="39"/>
      <c r="AC137" s="46"/>
      <c r="AD137" s="47"/>
      <c r="AE137" s="40"/>
      <c r="AF137" s="37"/>
      <c r="AG137" s="44"/>
    </row>
    <row r="138" spans="1:33" s="71" customFormat="1" ht="13.7" customHeight="1" x14ac:dyDescent="0.2">
      <c r="A138" s="55"/>
      <c r="B138" s="115">
        <v>4</v>
      </c>
      <c r="C138" s="65" t="str">
        <f t="shared" ref="C138:C139" si="41">VLOOKUP(B138,STARTOVKA,2,0)</f>
        <v>GER19960212</v>
      </c>
      <c r="D138" s="66" t="str">
        <f t="shared" ref="D138:D139" si="42">VLOOKUP(B138,STARTOVKA,3,0)</f>
        <v>SCHUBERT Erik</v>
      </c>
      <c r="E138" s="67" t="str">
        <f t="shared" ref="E138:E139" si="43">VLOOKUP(B138,STARTOVKA,4,0)</f>
        <v>RV ELXLEBEN</v>
      </c>
      <c r="F138" s="68" t="str">
        <f t="shared" ref="F138:F139" si="44">VLOOKUP(B138,STARTOVKA,5,0)</f>
        <v>THÜ170276</v>
      </c>
      <c r="G138" s="69" t="str">
        <f t="shared" ref="G138:G139" si="45">VLOOKUP(B138,STARTOVKA,6,0)</f>
        <v>JUNIOR</v>
      </c>
      <c r="H138" s="69" t="str">
        <f t="shared" ref="H138:H139" si="46">VLOOKUP(B138,STARTOVKA,7,0)</f>
        <v>TUR</v>
      </c>
      <c r="I138" s="70" t="s">
        <v>216</v>
      </c>
      <c r="J138" s="33" t="s">
        <v>216</v>
      </c>
      <c r="K138" s="33"/>
      <c r="M138" s="71" t="str">
        <f t="shared" si="40"/>
        <v/>
      </c>
      <c r="N138" s="71">
        <v>0</v>
      </c>
      <c r="P138" s="38" t="s">
        <v>216</v>
      </c>
      <c r="Q138" s="45">
        <v>4</v>
      </c>
      <c r="R138" s="173" t="s">
        <v>216</v>
      </c>
      <c r="S138" s="37"/>
      <c r="T138" s="39"/>
      <c r="U138" s="46"/>
      <c r="V138" s="47"/>
      <c r="W138" s="40"/>
      <c r="X138" s="38"/>
      <c r="Y138" s="45"/>
      <c r="Z138" s="43"/>
      <c r="AA138" s="37"/>
      <c r="AB138" s="39"/>
      <c r="AC138" s="46"/>
      <c r="AD138" s="47"/>
      <c r="AE138" s="40"/>
      <c r="AF138" s="37"/>
      <c r="AG138" s="44"/>
    </row>
    <row r="139" spans="1:33" s="71" customFormat="1" ht="13.7" customHeight="1" x14ac:dyDescent="0.2">
      <c r="A139" s="55"/>
      <c r="B139" s="115">
        <v>20</v>
      </c>
      <c r="C139" s="65" t="e">
        <f t="shared" si="41"/>
        <v>#N/A</v>
      </c>
      <c r="D139" s="66" t="e">
        <f t="shared" si="42"/>
        <v>#N/A</v>
      </c>
      <c r="E139" s="67" t="e">
        <f t="shared" si="43"/>
        <v>#N/A</v>
      </c>
      <c r="F139" s="68" t="e">
        <f t="shared" si="44"/>
        <v>#N/A</v>
      </c>
      <c r="G139" s="69" t="e">
        <f t="shared" si="45"/>
        <v>#N/A</v>
      </c>
      <c r="H139" s="69" t="e">
        <f t="shared" si="46"/>
        <v>#N/A</v>
      </c>
      <c r="I139" s="70" t="s">
        <v>216</v>
      </c>
      <c r="J139" s="33" t="s">
        <v>216</v>
      </c>
      <c r="K139" s="33"/>
      <c r="M139" s="71" t="str">
        <f t="shared" si="40"/>
        <v/>
      </c>
      <c r="N139" s="71">
        <v>0</v>
      </c>
      <c r="P139" s="38" t="s">
        <v>216</v>
      </c>
      <c r="Q139" s="45">
        <v>20</v>
      </c>
      <c r="R139" s="173" t="s">
        <v>216</v>
      </c>
      <c r="S139" s="37"/>
      <c r="T139" s="39"/>
      <c r="U139" s="46"/>
      <c r="V139" s="47"/>
      <c r="W139" s="40"/>
      <c r="X139" s="38"/>
      <c r="Y139" s="45"/>
      <c r="Z139" s="43"/>
      <c r="AA139" s="37"/>
      <c r="AB139" s="39"/>
      <c r="AC139" s="46"/>
      <c r="AD139" s="47"/>
      <c r="AE139" s="40"/>
      <c r="AF139" s="37"/>
      <c r="AG139" s="44"/>
    </row>
    <row r="140" spans="1:33" s="71" customFormat="1" ht="13.7" customHeight="1" x14ac:dyDescent="0.2">
      <c r="A140" s="55"/>
      <c r="B140" s="115">
        <v>131</v>
      </c>
      <c r="C140" s="65" t="str">
        <f t="shared" ref="C140" si="47">VLOOKUP(B140,STARTOVKA,2,0)</f>
        <v>AUT19961107</v>
      </c>
      <c r="D140" s="66" t="str">
        <f t="shared" ref="D140" si="48">VLOOKUP(B140,STARTOVKA,3,0)</f>
        <v>FÜHRER Alexander</v>
      </c>
      <c r="E140" s="67" t="str">
        <f t="shared" ref="E140" si="49">VLOOKUP(B140,STARTOVKA,4,0)</f>
        <v>RLM WIEN</v>
      </c>
      <c r="F140" s="68">
        <f t="shared" ref="F140" si="50">VLOOKUP(B140,STARTOVKA,5,0)</f>
        <v>100020</v>
      </c>
      <c r="G140" s="69" t="str">
        <f t="shared" ref="G140" si="51">VLOOKUP(B140,STARTOVKA,6,0)</f>
        <v>JUNIOR</v>
      </c>
      <c r="H140" s="69" t="str">
        <f t="shared" ref="H140" si="52">VLOOKUP(B140,STARTOVKA,7,0)</f>
        <v>RCA</v>
      </c>
      <c r="I140" s="70" t="s">
        <v>216</v>
      </c>
      <c r="J140" s="33" t="s">
        <v>216</v>
      </c>
      <c r="K140" s="33"/>
      <c r="M140" s="71" t="str">
        <f t="shared" si="40"/>
        <v/>
      </c>
      <c r="N140" s="71">
        <v>0</v>
      </c>
      <c r="P140" s="38" t="s">
        <v>222</v>
      </c>
      <c r="Q140" s="45">
        <v>131</v>
      </c>
      <c r="R140" s="173" t="s">
        <v>222</v>
      </c>
      <c r="S140" s="37"/>
      <c r="T140" s="39"/>
      <c r="U140" s="46"/>
      <c r="V140" s="47"/>
      <c r="W140" s="40"/>
      <c r="X140" s="38"/>
      <c r="Y140" s="45"/>
      <c r="Z140" s="43"/>
      <c r="AA140" s="37"/>
      <c r="AB140" s="39"/>
      <c r="AC140" s="46"/>
      <c r="AD140" s="47"/>
      <c r="AE140" s="40"/>
      <c r="AF140" s="37"/>
      <c r="AG140" s="44"/>
    </row>
    <row r="141" spans="1:33" s="22" customFormat="1" ht="15" x14ac:dyDescent="0.2">
      <c r="A141" s="28"/>
      <c r="B141" s="54" t="s">
        <v>203</v>
      </c>
      <c r="C141" s="54"/>
      <c r="D141" s="29"/>
      <c r="E141" s="56"/>
      <c r="F141" s="28"/>
      <c r="G141" s="28"/>
      <c r="H141" s="28"/>
      <c r="I141" s="28"/>
      <c r="J141" s="28"/>
      <c r="K141" s="28"/>
    </row>
    <row r="142" spans="1:33" s="5" customFormat="1" x14ac:dyDescent="0.2"/>
    <row r="143" spans="1:33" s="5" customFormat="1" ht="17.25" customHeight="1" x14ac:dyDescent="0.2">
      <c r="B143" s="34"/>
      <c r="C143" s="34" t="s">
        <v>249</v>
      </c>
      <c r="D143" s="35"/>
      <c r="E143" s="35"/>
      <c r="F143" s="35"/>
      <c r="N143" s="246"/>
    </row>
    <row r="144" spans="1:33" s="5" customFormat="1" ht="5.25" customHeight="1" x14ac:dyDescent="0.2">
      <c r="B144" s="10"/>
      <c r="C144" s="9"/>
      <c r="D144" s="11"/>
      <c r="E144" s="8"/>
    </row>
    <row r="145" spans="2:18" s="5" customFormat="1" ht="15" customHeight="1" x14ac:dyDescent="0.2">
      <c r="B145" s="245">
        <v>17</v>
      </c>
      <c r="C145" s="1"/>
      <c r="D145" s="12" t="s">
        <v>62</v>
      </c>
      <c r="E145" s="15" t="str">
        <f xml:space="preserve"> "    " &amp; B145 &amp; IF(LEN(B145)=2,"   ",IF(LEN(B145)=1,"      ","")) &amp; "  -   "&amp; VLOOKUP(B145,STARTOVKA,3)</f>
        <v xml:space="preserve">    17     -   CLAUSS Marc</v>
      </c>
      <c r="F145" s="15"/>
    </row>
    <row r="146" spans="2:18" s="5" customFormat="1" ht="15" customHeight="1" x14ac:dyDescent="0.2">
      <c r="B146" s="245">
        <v>40</v>
      </c>
      <c r="C146" s="1"/>
      <c r="D146" s="12" t="s">
        <v>63</v>
      </c>
      <c r="E146" s="15" t="str">
        <f xml:space="preserve"> "    " &amp; B146 &amp; IF(LEN(B146)=2,"   ",IF(LEN(B146)=1,"      ","")) &amp; "  -   "&amp; VLOOKUP(B146,STARTOVKA,3)</f>
        <v xml:space="preserve">    40     -   KUTIŠ Martin </v>
      </c>
      <c r="F146" s="15"/>
    </row>
    <row r="147" spans="2:18" s="5" customFormat="1" ht="15" customHeight="1" x14ac:dyDescent="0.2">
      <c r="B147" s="245">
        <v>27</v>
      </c>
      <c r="C147" s="1"/>
      <c r="D147" s="12" t="s">
        <v>64</v>
      </c>
      <c r="E147" s="15" t="str">
        <f xml:space="preserve"> "    " &amp; B147 &amp; IF(LEN(B147)=2,"   ",IF(LEN(B147)=1,"      ","")) &amp; "  -   "&amp; VLOOKUP(B147,STARTOVKA,3)</f>
        <v xml:space="preserve">    27     -   PLAMBECK Philipp</v>
      </c>
      <c r="F147" s="15"/>
    </row>
    <row r="148" spans="2:18" s="5" customFormat="1" ht="15" customHeight="1" x14ac:dyDescent="0.2">
      <c r="B148" s="245">
        <v>76</v>
      </c>
      <c r="C148" s="1"/>
      <c r="D148" s="12" t="s">
        <v>65</v>
      </c>
      <c r="E148" s="15" t="str">
        <f xml:space="preserve"> "    " &amp; B148 &amp; IF(LEN(B148)=2,"   ",IF(LEN(B148)=1,"      ","")) &amp; "  -   "&amp; VLOOKUP(B148,STARTOVKA,3)</f>
        <v xml:space="preserve">    76     -   ZEMAN Alex</v>
      </c>
      <c r="F148" s="15"/>
    </row>
    <row r="149" spans="2:18" s="5" customFormat="1" ht="15" customHeight="1" x14ac:dyDescent="0.2">
      <c r="B149" s="245">
        <v>105</v>
      </c>
      <c r="C149" s="1"/>
      <c r="D149" s="170" t="s">
        <v>204</v>
      </c>
      <c r="E149" s="15" t="str">
        <f xml:space="preserve"> "    " &amp; B149 &amp; IF(LEN(B149)=2,"   ",IF(LEN(B149)=1,"      ","")) &amp; "  -   "&amp; VLOOKUP(B149,STARTOVKA,3)</f>
        <v xml:space="preserve">    105  -   RAJCHART Jan </v>
      </c>
      <c r="F149" s="15"/>
    </row>
    <row r="150" spans="2:18" s="5" customFormat="1" x14ac:dyDescent="0.2">
      <c r="B150" s="10"/>
      <c r="C150" s="21"/>
    </row>
    <row r="151" spans="2:18" s="5" customFormat="1" ht="17.25" customHeight="1" x14ac:dyDescent="0.2">
      <c r="B151" s="34"/>
      <c r="C151" s="34" t="s">
        <v>228</v>
      </c>
      <c r="D151" s="35"/>
      <c r="E151" s="35"/>
      <c r="F151" s="35"/>
    </row>
    <row r="152" spans="2:18" s="5" customFormat="1" ht="5.25" customHeight="1" x14ac:dyDescent="0.2">
      <c r="B152" s="10"/>
      <c r="C152" s="9"/>
      <c r="D152" s="11"/>
      <c r="E152" s="8"/>
    </row>
    <row r="153" spans="2:18" s="5" customFormat="1" ht="12" customHeight="1" x14ac:dyDescent="0.2">
      <c r="B153" s="20">
        <v>1</v>
      </c>
      <c r="C153" s="158" t="s">
        <v>127</v>
      </c>
      <c r="D153" s="72" t="e">
        <f t="shared" ref="D153:D174" si="53">VLOOKUP($C153,ODDIL,2,0)</f>
        <v>#N/A</v>
      </c>
    </row>
    <row r="154" spans="2:18" s="5" customFormat="1" ht="12" customHeight="1" x14ac:dyDescent="0.2">
      <c r="B154" s="20">
        <v>2</v>
      </c>
      <c r="C154" s="36" t="s">
        <v>141</v>
      </c>
      <c r="D154" s="72" t="e">
        <f t="shared" si="53"/>
        <v>#N/A</v>
      </c>
      <c r="R154" s="135"/>
    </row>
    <row r="155" spans="2:18" s="5" customFormat="1" ht="12" customHeight="1" x14ac:dyDescent="0.2">
      <c r="B155" s="20">
        <v>3</v>
      </c>
      <c r="C155" s="36" t="s">
        <v>175</v>
      </c>
      <c r="D155" s="72" t="e">
        <f t="shared" si="53"/>
        <v>#N/A</v>
      </c>
      <c r="G155" s="185"/>
      <c r="R155" s="136"/>
    </row>
    <row r="156" spans="2:18" s="5" customFormat="1" ht="12" customHeight="1" x14ac:dyDescent="0.2">
      <c r="B156" s="20">
        <v>4</v>
      </c>
      <c r="C156" s="36" t="s">
        <v>125</v>
      </c>
      <c r="D156" s="72" t="e">
        <f t="shared" si="53"/>
        <v>#N/A</v>
      </c>
      <c r="F156" s="186" t="s">
        <v>239</v>
      </c>
      <c r="G156" s="187"/>
      <c r="H156" s="187"/>
      <c r="I156" s="187"/>
      <c r="J156" s="187"/>
    </row>
    <row r="157" spans="2:18" s="5" customFormat="1" ht="12" customHeight="1" x14ac:dyDescent="0.2">
      <c r="B157" s="20">
        <v>5</v>
      </c>
      <c r="C157" s="36" t="s">
        <v>165</v>
      </c>
      <c r="D157" s="72" t="e">
        <f t="shared" si="53"/>
        <v>#N/A</v>
      </c>
    </row>
    <row r="158" spans="2:18" s="5" customFormat="1" ht="12" customHeight="1" x14ac:dyDescent="0.2">
      <c r="B158" s="20">
        <v>6</v>
      </c>
      <c r="C158" s="36" t="s">
        <v>157</v>
      </c>
      <c r="D158" s="72" t="e">
        <f t="shared" si="53"/>
        <v>#N/A</v>
      </c>
      <c r="F158" s="298" t="s">
        <v>241</v>
      </c>
      <c r="G158" s="298"/>
      <c r="H158" s="298"/>
      <c r="I158" s="298"/>
      <c r="J158" s="298"/>
    </row>
    <row r="159" spans="2:18" s="5" customFormat="1" ht="12" customHeight="1" x14ac:dyDescent="0.2">
      <c r="B159" s="20">
        <v>7</v>
      </c>
      <c r="C159" s="36" t="s">
        <v>167</v>
      </c>
      <c r="D159" s="72" t="e">
        <f t="shared" si="53"/>
        <v>#N/A</v>
      </c>
      <c r="F159" s="298"/>
      <c r="G159" s="298"/>
      <c r="H159" s="298"/>
      <c r="I159" s="298"/>
      <c r="J159" s="298"/>
    </row>
    <row r="160" spans="2:18" s="5" customFormat="1" ht="12" customHeight="1" x14ac:dyDescent="0.2">
      <c r="B160" s="20">
        <v>8</v>
      </c>
      <c r="C160" s="36" t="s">
        <v>143</v>
      </c>
      <c r="D160" s="72" t="e">
        <f t="shared" si="53"/>
        <v>#N/A</v>
      </c>
      <c r="F160" s="298"/>
      <c r="G160" s="298"/>
      <c r="H160" s="298"/>
      <c r="I160" s="298"/>
      <c r="J160" s="298"/>
    </row>
    <row r="161" spans="2:20" s="5" customFormat="1" ht="12" customHeight="1" x14ac:dyDescent="0.2">
      <c r="B161" s="20">
        <v>9</v>
      </c>
      <c r="C161" s="36" t="s">
        <v>149</v>
      </c>
      <c r="D161" s="72" t="e">
        <f t="shared" si="53"/>
        <v>#N/A</v>
      </c>
      <c r="F161" s="298"/>
      <c r="G161" s="298"/>
      <c r="H161" s="298"/>
      <c r="I161" s="298"/>
      <c r="J161" s="298"/>
    </row>
    <row r="162" spans="2:20" s="5" customFormat="1" ht="12" customHeight="1" x14ac:dyDescent="0.2">
      <c r="B162" s="20">
        <v>10</v>
      </c>
      <c r="C162" s="36" t="s">
        <v>145</v>
      </c>
      <c r="D162" s="72" t="e">
        <f t="shared" si="53"/>
        <v>#N/A</v>
      </c>
      <c r="F162" s="298"/>
      <c r="G162" s="298"/>
      <c r="H162" s="298"/>
      <c r="I162" s="298"/>
      <c r="J162" s="298"/>
    </row>
    <row r="163" spans="2:20" s="5" customFormat="1" ht="12" customHeight="1" x14ac:dyDescent="0.2">
      <c r="B163" s="20">
        <v>11</v>
      </c>
      <c r="C163" s="36" t="s">
        <v>137</v>
      </c>
      <c r="D163" s="72" t="e">
        <f t="shared" si="53"/>
        <v>#N/A</v>
      </c>
      <c r="F163" s="298"/>
      <c r="G163" s="298"/>
      <c r="H163" s="298"/>
      <c r="I163" s="298"/>
      <c r="J163" s="298"/>
    </row>
    <row r="164" spans="2:20" s="5" customFormat="1" ht="12" customHeight="1" x14ac:dyDescent="0.2">
      <c r="B164" s="20">
        <v>12</v>
      </c>
      <c r="C164" s="36" t="s">
        <v>44</v>
      </c>
      <c r="D164" s="72" t="str">
        <f t="shared" si="53"/>
        <v xml:space="preserve">TJ FAVORIT BRNO </v>
      </c>
      <c r="F164" s="298" t="s">
        <v>240</v>
      </c>
      <c r="G164" s="298"/>
      <c r="H164" s="298"/>
      <c r="I164" s="298"/>
      <c r="J164" s="298"/>
    </row>
    <row r="165" spans="2:20" s="5" customFormat="1" ht="12" customHeight="1" x14ac:dyDescent="0.2">
      <c r="B165" s="20">
        <v>13</v>
      </c>
      <c r="C165" s="36" t="s">
        <v>133</v>
      </c>
      <c r="D165" s="72" t="e">
        <f t="shared" si="53"/>
        <v>#N/A</v>
      </c>
      <c r="F165" s="298"/>
      <c r="G165" s="298"/>
      <c r="H165" s="298"/>
      <c r="I165" s="298"/>
      <c r="J165" s="298"/>
    </row>
    <row r="166" spans="2:20" s="5" customFormat="1" ht="12" customHeight="1" x14ac:dyDescent="0.2">
      <c r="B166" s="20">
        <v>14</v>
      </c>
      <c r="C166" s="36" t="s">
        <v>139</v>
      </c>
      <c r="D166" s="72" t="e">
        <f t="shared" si="53"/>
        <v>#N/A</v>
      </c>
      <c r="F166" s="298"/>
      <c r="G166" s="298"/>
      <c r="H166" s="298"/>
      <c r="I166" s="298"/>
      <c r="J166" s="298"/>
    </row>
    <row r="167" spans="2:20" s="5" customFormat="1" ht="12" customHeight="1" x14ac:dyDescent="0.2">
      <c r="B167" s="20">
        <v>15</v>
      </c>
      <c r="C167" s="36" t="s">
        <v>173</v>
      </c>
      <c r="D167" s="72" t="str">
        <f t="shared" si="53"/>
        <v>RUSSIAN CYCLING FEDERATION</v>
      </c>
      <c r="F167" s="298"/>
      <c r="G167" s="298"/>
      <c r="H167" s="298"/>
      <c r="I167" s="298"/>
      <c r="J167" s="298"/>
    </row>
    <row r="168" spans="2:20" s="5" customFormat="1" ht="12" customHeight="1" x14ac:dyDescent="0.2">
      <c r="B168" s="20">
        <v>16</v>
      </c>
      <c r="C168" s="36" t="s">
        <v>35</v>
      </c>
      <c r="D168" s="72" t="e">
        <f t="shared" si="53"/>
        <v>#N/A</v>
      </c>
      <c r="F168" s="298"/>
      <c r="G168" s="298"/>
      <c r="H168" s="298"/>
      <c r="I168" s="298"/>
      <c r="J168" s="298"/>
    </row>
    <row r="169" spans="2:20" s="5" customFormat="1" ht="12" customHeight="1" x14ac:dyDescent="0.2">
      <c r="B169" s="20">
        <v>17</v>
      </c>
      <c r="C169" s="36" t="s">
        <v>184</v>
      </c>
      <c r="D169" s="72" t="str">
        <f t="shared" si="53"/>
        <v>SKC TUFO PROSTĚJOV, STEVENS ZNOJMO, KC HLINSKO, CK DACOM PHARMA KYJOV</v>
      </c>
      <c r="F169" s="298"/>
      <c r="G169" s="298"/>
      <c r="H169" s="298"/>
      <c r="I169" s="298"/>
      <c r="J169" s="298"/>
    </row>
    <row r="170" spans="2:20" s="5" customFormat="1" ht="12" customHeight="1" x14ac:dyDescent="0.2">
      <c r="B170" s="20">
        <v>18</v>
      </c>
      <c r="C170" s="36" t="s">
        <v>179</v>
      </c>
      <c r="D170" s="72" t="e">
        <f t="shared" si="53"/>
        <v>#N/A</v>
      </c>
    </row>
    <row r="171" spans="2:20" s="5" customFormat="1" ht="12" customHeight="1" x14ac:dyDescent="0.2">
      <c r="B171" s="20">
        <v>19</v>
      </c>
      <c r="C171" s="36" t="s">
        <v>151</v>
      </c>
      <c r="D171" s="72" t="e">
        <f t="shared" si="53"/>
        <v>#N/A</v>
      </c>
      <c r="F171" s="299" t="s">
        <v>243</v>
      </c>
      <c r="G171" s="299"/>
      <c r="H171" s="299"/>
      <c r="I171" s="299"/>
      <c r="J171" s="299"/>
      <c r="P171" s="217"/>
      <c r="Q171" s="217"/>
      <c r="R171" s="217"/>
      <c r="S171" s="217"/>
      <c r="T171" s="217"/>
    </row>
    <row r="172" spans="2:20" s="5" customFormat="1" ht="12" customHeight="1" x14ac:dyDescent="0.2">
      <c r="B172" s="20">
        <v>20</v>
      </c>
      <c r="C172" s="36" t="s">
        <v>155</v>
      </c>
      <c r="D172" s="72" t="e">
        <f t="shared" si="53"/>
        <v>#N/A</v>
      </c>
      <c r="F172" s="299"/>
      <c r="G172" s="299"/>
      <c r="H172" s="299"/>
      <c r="I172" s="299"/>
      <c r="J172" s="299"/>
      <c r="P172" s="217"/>
      <c r="Q172" s="217"/>
      <c r="R172" s="217"/>
      <c r="S172" s="217"/>
      <c r="T172" s="217"/>
    </row>
    <row r="173" spans="2:20" s="5" customFormat="1" ht="12" customHeight="1" x14ac:dyDescent="0.2">
      <c r="B173" s="20">
        <v>21</v>
      </c>
      <c r="C173" s="36" t="s">
        <v>186</v>
      </c>
      <c r="D173" s="72" t="e">
        <f t="shared" si="53"/>
        <v>#N/A</v>
      </c>
      <c r="F173" s="299"/>
      <c r="G173" s="299"/>
      <c r="H173" s="299"/>
      <c r="I173" s="299"/>
      <c r="J173" s="299"/>
      <c r="P173" s="217"/>
      <c r="Q173" s="217"/>
      <c r="R173" s="217"/>
      <c r="S173" s="217"/>
      <c r="T173" s="217"/>
    </row>
    <row r="174" spans="2:20" s="5" customFormat="1" ht="12" customHeight="1" x14ac:dyDescent="0.2">
      <c r="B174" s="20">
        <v>22</v>
      </c>
      <c r="C174" s="36" t="s">
        <v>72</v>
      </c>
      <c r="D174" s="72" t="e">
        <f t="shared" si="53"/>
        <v>#N/A</v>
      </c>
      <c r="F174" s="299" t="s">
        <v>244</v>
      </c>
      <c r="G174" s="299"/>
      <c r="H174" s="299"/>
      <c r="I174" s="299"/>
      <c r="J174" s="299"/>
    </row>
    <row r="175" spans="2:20" s="5" customFormat="1" ht="12" customHeight="1" x14ac:dyDescent="0.2">
      <c r="B175" s="20"/>
      <c r="C175" s="36"/>
      <c r="D175" s="72"/>
      <c r="F175" s="299"/>
      <c r="G175" s="299"/>
      <c r="H175" s="299"/>
      <c r="I175" s="299"/>
      <c r="J175" s="299"/>
    </row>
    <row r="176" spans="2:20" s="5" customFormat="1" ht="12" customHeight="1" x14ac:dyDescent="0.2">
      <c r="B176" s="20"/>
      <c r="C176" s="36"/>
      <c r="D176" s="72"/>
      <c r="F176" s="299"/>
      <c r="G176" s="299"/>
      <c r="H176" s="299"/>
      <c r="I176" s="299"/>
      <c r="J176" s="299"/>
    </row>
    <row r="177" spans="1:11" s="5" customFormat="1" x14ac:dyDescent="0.2">
      <c r="F177" s="217"/>
      <c r="G177" s="217"/>
      <c r="H177" s="217"/>
      <c r="I177" s="217"/>
      <c r="J177" s="217"/>
    </row>
    <row r="178" spans="1:11" ht="6" customHeight="1" x14ac:dyDescent="0.2">
      <c r="A178" s="189"/>
      <c r="B178" s="189"/>
      <c r="C178" s="189"/>
      <c r="D178" s="189"/>
      <c r="E178" s="189"/>
      <c r="F178" s="189"/>
      <c r="G178" s="189"/>
      <c r="H178" s="189"/>
      <c r="I178" s="189"/>
      <c r="J178" s="189"/>
      <c r="K178" s="189"/>
    </row>
    <row r="179" spans="1:11" x14ac:dyDescent="0.2">
      <c r="A179" s="3"/>
      <c r="B179" s="3"/>
      <c r="C179" s="4"/>
      <c r="D179" s="3"/>
      <c r="E179" s="3"/>
      <c r="F179" s="3"/>
      <c r="G179" s="3"/>
      <c r="H179" s="3"/>
      <c r="I179" s="3"/>
      <c r="J179" s="3"/>
      <c r="K179" s="3"/>
    </row>
    <row r="180" spans="1:11" x14ac:dyDescent="0.2">
      <c r="A180" s="3"/>
      <c r="B180" s="3"/>
      <c r="C180" s="4"/>
      <c r="D180" s="3"/>
      <c r="E180" s="3"/>
      <c r="F180" s="3"/>
      <c r="G180" s="3"/>
      <c r="H180" s="3"/>
      <c r="I180" s="3"/>
      <c r="J180" s="3"/>
      <c r="K180" s="3"/>
    </row>
    <row r="181" spans="1:11" x14ac:dyDescent="0.2">
      <c r="A181" s="3"/>
      <c r="B181" s="3"/>
      <c r="C181" s="4"/>
      <c r="D181" s="3"/>
      <c r="E181" s="3"/>
      <c r="F181" s="3"/>
      <c r="G181" s="3"/>
      <c r="H181" s="3"/>
      <c r="I181" s="3"/>
      <c r="J181" s="3"/>
      <c r="K181" s="3"/>
    </row>
    <row r="182" spans="1:11" x14ac:dyDescent="0.2">
      <c r="A182" s="3"/>
      <c r="B182" s="3"/>
      <c r="C182" s="4"/>
      <c r="D182" s="3"/>
      <c r="E182" s="3"/>
      <c r="F182" s="3"/>
      <c r="G182" s="3"/>
      <c r="H182" s="3"/>
      <c r="I182" s="3"/>
      <c r="J182" s="3"/>
      <c r="K182" s="3"/>
    </row>
    <row r="183" spans="1:11" x14ac:dyDescent="0.2">
      <c r="A183" s="3"/>
      <c r="B183" s="3"/>
      <c r="C183" s="4"/>
      <c r="D183" s="3"/>
      <c r="E183" s="3"/>
      <c r="F183" s="3"/>
      <c r="G183" s="3"/>
      <c r="H183" s="3"/>
      <c r="I183" s="3"/>
      <c r="J183" s="3"/>
      <c r="K183" s="3"/>
    </row>
    <row r="184" spans="1:11" x14ac:dyDescent="0.2">
      <c r="A184" s="3"/>
      <c r="B184" s="3"/>
      <c r="C184" s="4"/>
      <c r="D184" s="3"/>
      <c r="E184" s="3"/>
      <c r="F184" s="3"/>
      <c r="G184" s="3"/>
      <c r="H184" s="3"/>
      <c r="I184" s="3"/>
      <c r="J184" s="3"/>
      <c r="K184" s="3"/>
    </row>
    <row r="185" spans="1:11" ht="6" customHeight="1" x14ac:dyDescent="0.2">
      <c r="A185" s="189"/>
      <c r="B185" s="189"/>
      <c r="C185" s="189"/>
      <c r="D185" s="189"/>
      <c r="E185" s="189"/>
      <c r="F185" s="189"/>
      <c r="G185" s="189"/>
      <c r="H185" s="189"/>
      <c r="I185" s="189"/>
      <c r="J185" s="189"/>
      <c r="K185" s="189"/>
    </row>
    <row r="186" spans="1:11" ht="11.45" customHeight="1" x14ac:dyDescent="0.2">
      <c r="A186" s="288" t="s">
        <v>46</v>
      </c>
      <c r="B186" s="288"/>
      <c r="C186" s="288"/>
      <c r="D186" s="288"/>
      <c r="E186" s="288"/>
      <c r="F186" s="288"/>
      <c r="G186" s="288"/>
      <c r="H186" s="288"/>
      <c r="I186" s="288"/>
      <c r="J186" s="288"/>
      <c r="K186" s="288"/>
    </row>
  </sheetData>
  <sortState ref="B12:W119">
    <sortCondition ref="I12:I119"/>
    <sortCondition ref="N12:N119"/>
    <sortCondition ref="T12:T119"/>
  </sortState>
  <mergeCells count="14">
    <mergeCell ref="F174:J176"/>
    <mergeCell ref="A186:K186"/>
    <mergeCell ref="A1:K1"/>
    <mergeCell ref="A2:K2"/>
    <mergeCell ref="D3:H3"/>
    <mergeCell ref="A5:K5"/>
    <mergeCell ref="A10:K10"/>
    <mergeCell ref="F164:J169"/>
    <mergeCell ref="F171:J173"/>
    <mergeCell ref="T10:W10"/>
    <mergeCell ref="X10:AA10"/>
    <mergeCell ref="AB10:AE10"/>
    <mergeCell ref="F158:J163"/>
    <mergeCell ref="P10:S10"/>
  </mergeCells>
  <conditionalFormatting sqref="M12:M140">
    <cfRule type="expression" dxfId="8" priority="1">
      <formula>AND(A12=0,M12&lt;&gt;"")</formula>
    </cfRule>
  </conditionalFormatting>
  <pageMargins left="0.46" right="0.55118110236220474" top="0.36" bottom="0.31" header="0.33" footer="0.19685039370078741"/>
  <pageSetup paperSize="9" scale="65"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AG186"/>
  <sheetViews>
    <sheetView topLeftCell="A109" zoomScale="85" zoomScaleNormal="85" workbookViewId="0">
      <selection sqref="A1:K1"/>
    </sheetView>
  </sheetViews>
  <sheetFormatPr defaultColWidth="8.85546875" defaultRowHeight="12.75" outlineLevelCol="1" x14ac:dyDescent="0.2"/>
  <cols>
    <col min="1" max="1" width="5.7109375" style="22" customWidth="1"/>
    <col min="2" max="2" width="7.28515625" style="22" customWidth="1"/>
    <col min="3" max="3" width="14" style="1" customWidth="1"/>
    <col min="4" max="4" width="25.140625" style="22" customWidth="1"/>
    <col min="5" max="5" width="34.42578125" style="22" customWidth="1"/>
    <col min="6" max="6" width="9" style="22" customWidth="1"/>
    <col min="7" max="7" width="7.28515625" style="22" customWidth="1"/>
    <col min="8" max="8" width="9" style="22" customWidth="1"/>
    <col min="9" max="9" width="11.5703125" style="22" customWidth="1"/>
    <col min="10" max="10" width="10" style="22" customWidth="1"/>
    <col min="11" max="11" width="4.42578125" style="22" customWidth="1"/>
    <col min="12" max="12" width="8.42578125" customWidth="1"/>
    <col min="13" max="14" width="5.42578125" hidden="1" customWidth="1" outlineLevel="1"/>
    <col min="15" max="15" width="4.140625" hidden="1" customWidth="1" outlineLevel="1"/>
    <col min="16" max="16" width="6.42578125" hidden="1" customWidth="1" outlineLevel="1"/>
    <col min="17" max="17" width="5.85546875" hidden="1" customWidth="1" outlineLevel="1"/>
    <col min="18" max="19" width="8.85546875" hidden="1" customWidth="1" outlineLevel="1"/>
    <col min="20" max="20" width="6.42578125" hidden="1" customWidth="1" outlineLevel="1"/>
    <col min="21" max="21" width="5.85546875" hidden="1" customWidth="1" outlineLevel="1"/>
    <col min="22" max="23" width="8.85546875" hidden="1" customWidth="1" outlineLevel="1"/>
    <col min="24" max="24" width="6.42578125" hidden="1" customWidth="1" outlineLevel="1"/>
    <col min="25" max="25" width="5.85546875" hidden="1" customWidth="1" outlineLevel="1"/>
    <col min="26" max="27" width="8.85546875" hidden="1" customWidth="1" outlineLevel="1"/>
    <col min="28" max="28" width="6.42578125" hidden="1" customWidth="1" outlineLevel="1"/>
    <col min="29" max="29" width="5.85546875" hidden="1" customWidth="1" outlineLevel="1"/>
    <col min="30" max="32" width="8.85546875" hidden="1" customWidth="1" outlineLevel="1"/>
    <col min="33" max="33" width="8.85546875" collapsed="1"/>
  </cols>
  <sheetData>
    <row r="1" spans="1:33" s="22" customFormat="1" ht="33.75" customHeight="1" x14ac:dyDescent="0.2">
      <c r="A1" s="289" t="str">
        <f>CTRL!B7</f>
        <v>R E G I O N E M   O R L I C K A   L A N Š K R O U N   2 0 1 4</v>
      </c>
      <c r="B1" s="289"/>
      <c r="C1" s="289"/>
      <c r="D1" s="289"/>
      <c r="E1" s="289"/>
      <c r="F1" s="289"/>
      <c r="G1" s="289"/>
      <c r="H1" s="289"/>
      <c r="I1" s="289"/>
      <c r="J1" s="289"/>
      <c r="K1" s="289"/>
      <c r="P1"/>
      <c r="Q1"/>
      <c r="R1"/>
      <c r="S1"/>
      <c r="T1"/>
      <c r="U1"/>
      <c r="V1"/>
      <c r="W1"/>
      <c r="X1"/>
      <c r="Y1"/>
      <c r="Z1"/>
      <c r="AA1"/>
      <c r="AB1"/>
      <c r="AC1"/>
      <c r="AD1"/>
      <c r="AE1"/>
      <c r="AF1"/>
      <c r="AG1"/>
    </row>
    <row r="2" spans="1:33" s="22" customFormat="1" ht="15.75" x14ac:dyDescent="0.2">
      <c r="A2" s="284" t="str">
        <f>CTRL!B8</f>
        <v>28. ročník mezinárodního cyklistického závodu juniorů / 28th edition of international cycling race of juniors</v>
      </c>
      <c r="B2" s="284"/>
      <c r="C2" s="284"/>
      <c r="D2" s="284"/>
      <c r="E2" s="284"/>
      <c r="F2" s="284"/>
      <c r="G2" s="284"/>
      <c r="H2" s="284"/>
      <c r="I2" s="284"/>
      <c r="J2" s="284"/>
      <c r="K2" s="284"/>
      <c r="P2"/>
      <c r="Q2"/>
      <c r="R2"/>
      <c r="S2"/>
      <c r="T2"/>
      <c r="U2"/>
      <c r="V2"/>
      <c r="W2"/>
      <c r="X2"/>
      <c r="Y2"/>
      <c r="Z2"/>
      <c r="AA2"/>
      <c r="AB2"/>
      <c r="AC2"/>
      <c r="AD2"/>
      <c r="AE2"/>
      <c r="AF2"/>
      <c r="AG2"/>
    </row>
    <row r="3" spans="1:33" s="22" customFormat="1" ht="18.75" x14ac:dyDescent="0.3">
      <c r="C3" s="1"/>
      <c r="D3" s="285" t="str">
        <f>CTRL!B24</f>
        <v>po 3. etapě / after 3rd Stage</v>
      </c>
      <c r="E3" s="285"/>
      <c r="F3" s="285"/>
      <c r="G3" s="285"/>
      <c r="H3" s="285"/>
      <c r="I3" s="51"/>
      <c r="K3" s="2" t="str">
        <f>"Com.no.: 20/" &amp; CTRL!B27</f>
        <v>Com.no.: 20/31</v>
      </c>
      <c r="P3"/>
      <c r="Q3" s="134"/>
      <c r="R3"/>
      <c r="S3"/>
      <c r="T3"/>
      <c r="U3"/>
      <c r="V3"/>
      <c r="W3"/>
      <c r="X3"/>
      <c r="Y3"/>
      <c r="Z3"/>
      <c r="AA3"/>
      <c r="AB3"/>
      <c r="AC3"/>
      <c r="AD3"/>
      <c r="AE3"/>
      <c r="AF3"/>
      <c r="AG3"/>
    </row>
    <row r="4" spans="1:33" s="22" customFormat="1" x14ac:dyDescent="0.2">
      <c r="A4" s="64" t="str">
        <f>"Datum / Date: "&amp;TEXT(CTRL!B12,"dd.mm.rrrr")</f>
        <v>Datum / Date: 09.08.2014</v>
      </c>
      <c r="C4" s="1"/>
      <c r="K4" s="14" t="str">
        <f>"Místo konání / Place: "&amp;CTRL!B16&amp;""</f>
        <v>Místo konání / Place: Lanškroun (CZE)</v>
      </c>
      <c r="P4"/>
      <c r="Q4" s="134"/>
      <c r="R4"/>
      <c r="S4"/>
      <c r="T4"/>
      <c r="U4"/>
      <c r="V4"/>
      <c r="W4"/>
      <c r="X4"/>
      <c r="Y4"/>
      <c r="Z4"/>
      <c r="AA4"/>
      <c r="AB4"/>
      <c r="AC4"/>
      <c r="AD4"/>
      <c r="AE4"/>
      <c r="AF4"/>
      <c r="AG4"/>
    </row>
    <row r="5" spans="1:33" s="22" customFormat="1" ht="21" x14ac:dyDescent="0.2">
      <c r="A5" s="286" t="s">
        <v>225</v>
      </c>
      <c r="B5" s="286"/>
      <c r="C5" s="286"/>
      <c r="D5" s="286"/>
      <c r="E5" s="286"/>
      <c r="F5" s="286"/>
      <c r="G5" s="286"/>
      <c r="H5" s="286"/>
      <c r="I5" s="286"/>
      <c r="J5" s="286"/>
      <c r="K5" s="286"/>
      <c r="P5"/>
      <c r="Q5" s="102"/>
      <c r="R5"/>
      <c r="S5"/>
      <c r="T5"/>
      <c r="U5"/>
      <c r="V5"/>
      <c r="W5"/>
      <c r="X5"/>
      <c r="Y5"/>
      <c r="Z5"/>
      <c r="AA5"/>
      <c r="AB5"/>
      <c r="AC5"/>
      <c r="AD5"/>
      <c r="AE5"/>
      <c r="AF5"/>
      <c r="AG5"/>
    </row>
    <row r="6" spans="1:33" s="22" customFormat="1" ht="9" customHeight="1" x14ac:dyDescent="0.2">
      <c r="C6" s="1"/>
      <c r="P6"/>
      <c r="Q6"/>
      <c r="R6"/>
      <c r="S6"/>
      <c r="T6"/>
      <c r="U6"/>
      <c r="V6"/>
      <c r="W6"/>
      <c r="X6"/>
      <c r="Y6"/>
      <c r="Z6"/>
      <c r="AA6"/>
      <c r="AB6"/>
      <c r="AC6"/>
      <c r="AD6"/>
      <c r="AE6"/>
      <c r="AF6"/>
      <c r="AG6"/>
    </row>
    <row r="7" spans="1:33" s="22" customFormat="1" x14ac:dyDescent="0.2">
      <c r="A7" s="227" t="s">
        <v>0</v>
      </c>
      <c r="B7" s="227" t="s">
        <v>1</v>
      </c>
      <c r="C7" s="227" t="s">
        <v>2</v>
      </c>
      <c r="D7" s="227" t="s">
        <v>3</v>
      </c>
      <c r="E7" s="227" t="s">
        <v>4</v>
      </c>
      <c r="F7" s="227" t="s">
        <v>5</v>
      </c>
      <c r="G7" s="227" t="s">
        <v>69</v>
      </c>
      <c r="H7" s="227" t="s">
        <v>12</v>
      </c>
      <c r="I7" s="227" t="s">
        <v>60</v>
      </c>
      <c r="J7" s="227" t="s">
        <v>28</v>
      </c>
      <c r="K7" s="227"/>
      <c r="P7"/>
      <c r="Q7"/>
      <c r="R7"/>
      <c r="S7"/>
      <c r="T7"/>
      <c r="U7"/>
      <c r="V7"/>
      <c r="W7"/>
      <c r="X7"/>
      <c r="Y7"/>
      <c r="Z7"/>
      <c r="AA7"/>
      <c r="AB7"/>
      <c r="AC7"/>
      <c r="AD7"/>
      <c r="AE7"/>
      <c r="AF7"/>
      <c r="AG7"/>
    </row>
    <row r="8" spans="1:33" s="22" customFormat="1" x14ac:dyDescent="0.2">
      <c r="A8" s="86" t="s">
        <v>6</v>
      </c>
      <c r="B8" s="86" t="s">
        <v>7</v>
      </c>
      <c r="C8" s="86" t="s">
        <v>8</v>
      </c>
      <c r="D8" s="86" t="s">
        <v>9</v>
      </c>
      <c r="E8" s="86" t="s">
        <v>15</v>
      </c>
      <c r="F8" s="86" t="s">
        <v>10</v>
      </c>
      <c r="G8" s="86" t="s">
        <v>70</v>
      </c>
      <c r="H8" s="86" t="s">
        <v>11</v>
      </c>
      <c r="I8" s="86" t="s">
        <v>61</v>
      </c>
      <c r="J8" s="86" t="s">
        <v>59</v>
      </c>
      <c r="K8" s="86"/>
      <c r="P8"/>
      <c r="Q8"/>
      <c r="R8"/>
      <c r="S8"/>
      <c r="T8"/>
      <c r="U8"/>
      <c r="V8"/>
      <c r="W8"/>
      <c r="X8"/>
      <c r="Y8"/>
      <c r="Z8"/>
      <c r="AA8"/>
      <c r="AB8"/>
      <c r="AC8"/>
      <c r="AD8"/>
      <c r="AE8"/>
      <c r="AF8"/>
      <c r="AG8"/>
    </row>
    <row r="9" spans="1:33" s="22" customFormat="1" ht="8.25" customHeight="1" thickBot="1" x14ac:dyDescent="0.25">
      <c r="C9" s="1"/>
      <c r="P9"/>
      <c r="Q9"/>
      <c r="R9"/>
      <c r="S9"/>
      <c r="T9"/>
      <c r="U9"/>
      <c r="V9"/>
      <c r="W9"/>
      <c r="X9"/>
      <c r="Y9"/>
      <c r="Z9"/>
      <c r="AA9"/>
      <c r="AB9"/>
      <c r="AC9"/>
      <c r="AD9"/>
      <c r="AE9"/>
      <c r="AF9"/>
      <c r="AG9"/>
    </row>
    <row r="10" spans="1:33" s="22" customFormat="1" ht="14.25" customHeight="1" x14ac:dyDescent="0.2">
      <c r="A10" s="291"/>
      <c r="B10" s="291"/>
      <c r="C10" s="291"/>
      <c r="D10" s="291"/>
      <c r="E10" s="291"/>
      <c r="F10" s="291"/>
      <c r="G10" s="291"/>
      <c r="H10" s="291"/>
      <c r="I10" s="291"/>
      <c r="J10" s="291"/>
      <c r="K10" s="291"/>
      <c r="M10" s="165"/>
      <c r="N10" s="165"/>
      <c r="P10" s="297" t="s">
        <v>20</v>
      </c>
      <c r="Q10" s="297"/>
      <c r="R10" s="297"/>
      <c r="S10" s="297"/>
      <c r="T10" s="296" t="s">
        <v>19</v>
      </c>
      <c r="U10" s="296"/>
      <c r="V10" s="296"/>
      <c r="W10" s="296"/>
      <c r="X10" s="297" t="s">
        <v>18</v>
      </c>
      <c r="Y10" s="297"/>
      <c r="Z10" s="297"/>
      <c r="AA10" s="297"/>
      <c r="AB10" s="296" t="s">
        <v>17</v>
      </c>
      <c r="AC10" s="296"/>
      <c r="AD10" s="296"/>
      <c r="AE10" s="296"/>
      <c r="AF10" s="41" t="s">
        <v>16</v>
      </c>
      <c r="AG10"/>
    </row>
    <row r="11" spans="1:33" s="22" customFormat="1" ht="15" x14ac:dyDescent="0.2">
      <c r="A11" s="26" t="str">
        <f xml:space="preserve"> "Délka / Distance: " &amp; CTRL!C4 &amp; " km"</f>
        <v>Délka / Distance: 176,2 km</v>
      </c>
      <c r="B11" s="27"/>
      <c r="C11" s="27"/>
      <c r="D11" s="27"/>
      <c r="E11" s="58"/>
      <c r="F11" s="58"/>
      <c r="G11" s="58"/>
      <c r="H11" s="58"/>
      <c r="I11" s="58"/>
      <c r="J11" s="58"/>
      <c r="K11" s="58" t="s">
        <v>258</v>
      </c>
      <c r="M11" s="165" t="s">
        <v>213</v>
      </c>
      <c r="N11" s="165" t="s">
        <v>214</v>
      </c>
      <c r="P11" s="166" t="s">
        <v>197</v>
      </c>
      <c r="Q11" s="166" t="s">
        <v>195</v>
      </c>
      <c r="R11" s="166" t="s">
        <v>196</v>
      </c>
      <c r="S11" s="166" t="s">
        <v>198</v>
      </c>
      <c r="T11" s="167" t="s">
        <v>197</v>
      </c>
      <c r="U11" s="167" t="s">
        <v>195</v>
      </c>
      <c r="V11" s="167" t="s">
        <v>196</v>
      </c>
      <c r="W11" s="167" t="s">
        <v>198</v>
      </c>
      <c r="X11" s="166" t="s">
        <v>197</v>
      </c>
      <c r="Y11" s="166" t="s">
        <v>195</v>
      </c>
      <c r="Z11" s="166" t="s">
        <v>196</v>
      </c>
      <c r="AA11" s="166" t="s">
        <v>198</v>
      </c>
      <c r="AB11" s="167" t="s">
        <v>197</v>
      </c>
      <c r="AC11" s="167" t="s">
        <v>195</v>
      </c>
      <c r="AD11" s="167" t="s">
        <v>196</v>
      </c>
      <c r="AE11" s="167" t="s">
        <v>198</v>
      </c>
      <c r="AF11" s="42"/>
      <c r="AG11"/>
    </row>
    <row r="12" spans="1:33" s="71" customFormat="1" ht="13.7" customHeight="1" x14ac:dyDescent="0.2">
      <c r="A12" s="55">
        <v>1</v>
      </c>
      <c r="B12" s="115">
        <v>17</v>
      </c>
      <c r="C12" s="65" t="str">
        <f t="shared" ref="C12:C43" si="0">VLOOKUP(B12,STARTOVKA,2,0)</f>
        <v>GER19980912</v>
      </c>
      <c r="D12" s="66" t="str">
        <f t="shared" ref="D12:D43" si="1">VLOOKUP(B12,STARTOVKA,3,0)</f>
        <v>CLAUSS Marc</v>
      </c>
      <c r="E12" s="67" t="str">
        <f t="shared" ref="E12:E43" si="2">VLOOKUP(B12,STARTOVKA,4,0)</f>
        <v>JUNIOREN SCHWALBE TEAM SACHSEN</v>
      </c>
      <c r="F12" s="68" t="str">
        <f t="shared" ref="F12:F43" si="3">VLOOKUP(B12,STARTOVKA,5,0)</f>
        <v>SAC 135276</v>
      </c>
      <c r="G12" s="69" t="str">
        <f t="shared" ref="G12:G43" si="4">VLOOKUP(B12,STARTOVKA,6,0)</f>
        <v>CADET</v>
      </c>
      <c r="H12" s="69" t="str">
        <f t="shared" ref="H12:H43" si="5">VLOOKUP(B12,STARTOVKA,7,0)</f>
        <v>SCW</v>
      </c>
      <c r="I12" s="70">
        <f t="shared" ref="I12:I43" si="6">SUM(R12,V12,Z12,AD12)-SUM(S12,W12,AA12,AE12)+AF12</f>
        <v>0.37075231481481485</v>
      </c>
      <c r="J12" s="33">
        <f t="shared" ref="J12:J43" si="7">I12-$I$12</f>
        <v>0</v>
      </c>
      <c r="K12" s="33"/>
      <c r="M12" s="71">
        <f t="shared" ref="M12:M43" si="8">IF(A12="","",A12)</f>
        <v>1</v>
      </c>
      <c r="N12" s="71">
        <f t="shared" ref="N12:N43" si="9">SUM(P12,T12,X12,AB12,)</f>
        <v>15</v>
      </c>
      <c r="P12" s="38">
        <v>5</v>
      </c>
      <c r="Q12" s="45">
        <v>17</v>
      </c>
      <c r="R12" s="43">
        <v>5.0648148148148144E-2</v>
      </c>
      <c r="S12" s="37"/>
      <c r="T12" s="39">
        <v>1</v>
      </c>
      <c r="U12" s="46">
        <v>17</v>
      </c>
      <c r="V12" s="47">
        <v>0.13841435185185186</v>
      </c>
      <c r="W12" s="40">
        <v>1.1574074074074073E-4</v>
      </c>
      <c r="X12" s="38">
        <v>9</v>
      </c>
      <c r="Y12" s="45">
        <v>17</v>
      </c>
      <c r="Z12" s="43">
        <v>0.18180555555555555</v>
      </c>
      <c r="AA12" s="37">
        <v>0</v>
      </c>
      <c r="AB12" s="39"/>
      <c r="AC12" s="46"/>
      <c r="AD12" s="47"/>
      <c r="AE12" s="40"/>
      <c r="AF12" s="37"/>
      <c r="AG12" s="44"/>
    </row>
    <row r="13" spans="1:33" s="71" customFormat="1" ht="13.7" customHeight="1" x14ac:dyDescent="0.2">
      <c r="A13" s="55">
        <v>2</v>
      </c>
      <c r="B13" s="115">
        <v>40</v>
      </c>
      <c r="C13" s="65" t="e">
        <f t="shared" si="0"/>
        <v>#N/A</v>
      </c>
      <c r="D13" s="66" t="e">
        <f t="shared" si="1"/>
        <v>#N/A</v>
      </c>
      <c r="E13" s="67" t="e">
        <f t="shared" si="2"/>
        <v>#N/A</v>
      </c>
      <c r="F13" s="68" t="e">
        <f t="shared" si="3"/>
        <v>#N/A</v>
      </c>
      <c r="G13" s="69" t="e">
        <f t="shared" si="4"/>
        <v>#N/A</v>
      </c>
      <c r="H13" s="69" t="e">
        <f t="shared" si="5"/>
        <v>#N/A</v>
      </c>
      <c r="I13" s="70">
        <f t="shared" si="6"/>
        <v>0.37075231481481485</v>
      </c>
      <c r="J13" s="33">
        <f t="shared" si="7"/>
        <v>0</v>
      </c>
      <c r="K13" s="33"/>
      <c r="M13" s="71">
        <f t="shared" si="8"/>
        <v>2</v>
      </c>
      <c r="N13" s="71">
        <f t="shared" si="9"/>
        <v>18</v>
      </c>
      <c r="P13" s="38">
        <v>1</v>
      </c>
      <c r="Q13" s="45">
        <v>40</v>
      </c>
      <c r="R13" s="43">
        <v>5.0648148148148144E-2</v>
      </c>
      <c r="S13" s="37">
        <v>1.1574074074074073E-4</v>
      </c>
      <c r="T13" s="39">
        <v>5</v>
      </c>
      <c r="U13" s="46">
        <v>40</v>
      </c>
      <c r="V13" s="47">
        <v>0.13841435185185186</v>
      </c>
      <c r="W13" s="40">
        <v>0</v>
      </c>
      <c r="X13" s="38">
        <v>12</v>
      </c>
      <c r="Y13" s="45">
        <v>40</v>
      </c>
      <c r="Z13" s="43">
        <v>0.18180555555555555</v>
      </c>
      <c r="AA13" s="37">
        <v>0</v>
      </c>
      <c r="AB13" s="39"/>
      <c r="AC13" s="46"/>
      <c r="AD13" s="47"/>
      <c r="AE13" s="40"/>
      <c r="AF13" s="37"/>
      <c r="AG13" s="44"/>
    </row>
    <row r="14" spans="1:33" s="71" customFormat="1" ht="13.7" customHeight="1" x14ac:dyDescent="0.2">
      <c r="A14" s="55">
        <v>3</v>
      </c>
      <c r="B14" s="115">
        <v>104</v>
      </c>
      <c r="C14" s="65" t="str">
        <f t="shared" si="0"/>
        <v>CZE19960702</v>
      </c>
      <c r="D14" s="66" t="str">
        <f t="shared" si="1"/>
        <v>DULAJ Jan</v>
      </c>
      <c r="E14" s="67" t="str">
        <f t="shared" si="2"/>
        <v>SKP DUHA FORT LANŠKROUN</v>
      </c>
      <c r="F14" s="68">
        <f t="shared" si="3"/>
        <v>119368</v>
      </c>
      <c r="G14" s="69" t="str">
        <f t="shared" si="4"/>
        <v>JUNIOR</v>
      </c>
      <c r="H14" s="69" t="str">
        <f t="shared" si="5"/>
        <v>LOU</v>
      </c>
      <c r="I14" s="70">
        <f t="shared" si="6"/>
        <v>0.37078703703703708</v>
      </c>
      <c r="J14" s="33">
        <f t="shared" si="7"/>
        <v>3.472222222222765E-5</v>
      </c>
      <c r="K14" s="33"/>
      <c r="M14" s="71">
        <f t="shared" si="8"/>
        <v>3</v>
      </c>
      <c r="N14" s="71">
        <f t="shared" si="9"/>
        <v>77</v>
      </c>
      <c r="P14" s="38">
        <v>48</v>
      </c>
      <c r="Q14" s="45">
        <v>104</v>
      </c>
      <c r="R14" s="43">
        <v>5.1446759259259262E-2</v>
      </c>
      <c r="S14" s="37"/>
      <c r="T14" s="39">
        <v>28</v>
      </c>
      <c r="U14" s="46">
        <v>104</v>
      </c>
      <c r="V14" s="47">
        <v>0.13841435185185186</v>
      </c>
      <c r="W14" s="40">
        <v>0</v>
      </c>
      <c r="X14" s="38">
        <v>1</v>
      </c>
      <c r="Y14" s="45">
        <v>104</v>
      </c>
      <c r="Z14" s="43">
        <v>0.18107638888888888</v>
      </c>
      <c r="AA14" s="37">
        <v>1.5046296296296295E-4</v>
      </c>
      <c r="AB14" s="39"/>
      <c r="AC14" s="46"/>
      <c r="AD14" s="47"/>
      <c r="AE14" s="40"/>
      <c r="AF14" s="37"/>
      <c r="AG14" s="44"/>
    </row>
    <row r="15" spans="1:33" s="71" customFormat="1" ht="13.7" customHeight="1" x14ac:dyDescent="0.2">
      <c r="A15" s="55">
        <v>4</v>
      </c>
      <c r="B15" s="115">
        <v>108</v>
      </c>
      <c r="C15" s="65" t="e">
        <f t="shared" si="0"/>
        <v>#N/A</v>
      </c>
      <c r="D15" s="66" t="e">
        <f t="shared" si="1"/>
        <v>#N/A</v>
      </c>
      <c r="E15" s="67" t="e">
        <f t="shared" si="2"/>
        <v>#N/A</v>
      </c>
      <c r="F15" s="68" t="e">
        <f t="shared" si="3"/>
        <v>#N/A</v>
      </c>
      <c r="G15" s="69" t="e">
        <f t="shared" si="4"/>
        <v>#N/A</v>
      </c>
      <c r="H15" s="69" t="e">
        <f t="shared" si="5"/>
        <v>#N/A</v>
      </c>
      <c r="I15" s="70">
        <f t="shared" si="6"/>
        <v>0.37079861111111112</v>
      </c>
      <c r="J15" s="33">
        <f t="shared" si="7"/>
        <v>4.6296296296266526E-5</v>
      </c>
      <c r="K15" s="33"/>
      <c r="M15" s="71">
        <f t="shared" si="8"/>
        <v>4</v>
      </c>
      <c r="N15" s="71">
        <f t="shared" si="9"/>
        <v>63</v>
      </c>
      <c r="P15" s="38">
        <v>2</v>
      </c>
      <c r="Q15" s="45">
        <v>108</v>
      </c>
      <c r="R15" s="43">
        <v>5.0648148148148144E-2</v>
      </c>
      <c r="S15" s="37">
        <v>6.9444444444444444E-5</v>
      </c>
      <c r="T15" s="39">
        <v>34</v>
      </c>
      <c r="U15" s="46">
        <v>108</v>
      </c>
      <c r="V15" s="47">
        <v>0.13841435185185186</v>
      </c>
      <c r="W15" s="40">
        <v>0</v>
      </c>
      <c r="X15" s="38">
        <v>27</v>
      </c>
      <c r="Y15" s="45">
        <v>108</v>
      </c>
      <c r="Z15" s="43">
        <v>0.18180555555555555</v>
      </c>
      <c r="AA15" s="37">
        <v>0</v>
      </c>
      <c r="AB15" s="39"/>
      <c r="AC15" s="46"/>
      <c r="AD15" s="47"/>
      <c r="AE15" s="40"/>
      <c r="AF15" s="37"/>
      <c r="AG15" s="44"/>
    </row>
    <row r="16" spans="1:33" s="71" customFormat="1" ht="13.7" customHeight="1" x14ac:dyDescent="0.2">
      <c r="A16" s="55">
        <v>5</v>
      </c>
      <c r="B16" s="115">
        <v>7</v>
      </c>
      <c r="C16" s="65" t="str">
        <f t="shared" si="0"/>
        <v>GER19970419</v>
      </c>
      <c r="D16" s="66" t="str">
        <f t="shared" si="1"/>
        <v>BURCHARDT Karl</v>
      </c>
      <c r="E16" s="67" t="str">
        <f t="shared" si="2"/>
        <v>RSC TURBINE ERFURT</v>
      </c>
      <c r="F16" s="68" t="str">
        <f t="shared" si="3"/>
        <v>THÜ173418</v>
      </c>
      <c r="G16" s="69" t="str">
        <f t="shared" si="4"/>
        <v>JUNIOR*</v>
      </c>
      <c r="H16" s="69" t="str">
        <f t="shared" si="5"/>
        <v>TUR</v>
      </c>
      <c r="I16" s="70">
        <f t="shared" si="6"/>
        <v>0.37082175925925925</v>
      </c>
      <c r="J16" s="33">
        <f t="shared" si="7"/>
        <v>6.9444444444399789E-5</v>
      </c>
      <c r="K16" s="33"/>
      <c r="M16" s="71">
        <f t="shared" si="8"/>
        <v>5</v>
      </c>
      <c r="N16" s="71">
        <f t="shared" si="9"/>
        <v>19</v>
      </c>
      <c r="P16" s="38">
        <v>3</v>
      </c>
      <c r="Q16" s="45">
        <v>7</v>
      </c>
      <c r="R16" s="43">
        <v>5.0648148148148144E-2</v>
      </c>
      <c r="S16" s="37">
        <v>4.6296296296296294E-5</v>
      </c>
      <c r="T16" s="39">
        <v>8</v>
      </c>
      <c r="U16" s="46">
        <v>7</v>
      </c>
      <c r="V16" s="47">
        <v>0.13841435185185186</v>
      </c>
      <c r="W16" s="40">
        <v>0</v>
      </c>
      <c r="X16" s="38">
        <v>8</v>
      </c>
      <c r="Y16" s="45">
        <v>7</v>
      </c>
      <c r="Z16" s="43">
        <v>0.18180555555555555</v>
      </c>
      <c r="AA16" s="37">
        <v>0</v>
      </c>
      <c r="AB16" s="39"/>
      <c r="AC16" s="46"/>
      <c r="AD16" s="47"/>
      <c r="AE16" s="40"/>
      <c r="AF16" s="37"/>
      <c r="AG16" s="44"/>
    </row>
    <row r="17" spans="1:33" s="71" customFormat="1" ht="13.7" customHeight="1" x14ac:dyDescent="0.2">
      <c r="A17" s="55">
        <v>6</v>
      </c>
      <c r="B17" s="115">
        <v>89</v>
      </c>
      <c r="C17" s="65" t="e">
        <f t="shared" si="0"/>
        <v>#N/A</v>
      </c>
      <c r="D17" s="66" t="e">
        <f t="shared" si="1"/>
        <v>#N/A</v>
      </c>
      <c r="E17" s="67" t="e">
        <f t="shared" si="2"/>
        <v>#N/A</v>
      </c>
      <c r="F17" s="68" t="e">
        <f t="shared" si="3"/>
        <v>#N/A</v>
      </c>
      <c r="G17" s="69" t="e">
        <f t="shared" si="4"/>
        <v>#N/A</v>
      </c>
      <c r="H17" s="69" t="e">
        <f t="shared" si="5"/>
        <v>#N/A</v>
      </c>
      <c r="I17" s="70">
        <f t="shared" si="6"/>
        <v>0.37086805555555558</v>
      </c>
      <c r="J17" s="33">
        <f t="shared" si="7"/>
        <v>1.1574074074072183E-4</v>
      </c>
      <c r="K17" s="33"/>
      <c r="M17" s="71">
        <f t="shared" si="8"/>
        <v>6</v>
      </c>
      <c r="N17" s="71">
        <f t="shared" si="9"/>
        <v>46</v>
      </c>
      <c r="P17" s="38">
        <v>4</v>
      </c>
      <c r="Q17" s="45">
        <v>89</v>
      </c>
      <c r="R17" s="43">
        <v>5.0648148148148144E-2</v>
      </c>
      <c r="S17" s="37"/>
      <c r="T17" s="39">
        <v>23</v>
      </c>
      <c r="U17" s="46">
        <v>89</v>
      </c>
      <c r="V17" s="47">
        <v>0.13841435185185186</v>
      </c>
      <c r="W17" s="40">
        <v>0</v>
      </c>
      <c r="X17" s="38">
        <v>19</v>
      </c>
      <c r="Y17" s="45">
        <v>89</v>
      </c>
      <c r="Z17" s="43">
        <v>0.18180555555555555</v>
      </c>
      <c r="AA17" s="37">
        <v>0</v>
      </c>
      <c r="AB17" s="39"/>
      <c r="AC17" s="46"/>
      <c r="AD17" s="47"/>
      <c r="AE17" s="40"/>
      <c r="AF17" s="37"/>
      <c r="AG17" s="44"/>
    </row>
    <row r="18" spans="1:33" s="71" customFormat="1" ht="13.7" customHeight="1" x14ac:dyDescent="0.2">
      <c r="A18" s="55">
        <v>7</v>
      </c>
      <c r="B18" s="115">
        <v>87</v>
      </c>
      <c r="C18" s="65" t="e">
        <f t="shared" si="0"/>
        <v>#N/A</v>
      </c>
      <c r="D18" s="66" t="e">
        <f t="shared" si="1"/>
        <v>#N/A</v>
      </c>
      <c r="E18" s="67" t="e">
        <f t="shared" si="2"/>
        <v>#N/A</v>
      </c>
      <c r="F18" s="68" t="e">
        <f t="shared" si="3"/>
        <v>#N/A</v>
      </c>
      <c r="G18" s="69" t="e">
        <f t="shared" si="4"/>
        <v>#N/A</v>
      </c>
      <c r="H18" s="69" t="e">
        <f t="shared" si="5"/>
        <v>#N/A</v>
      </c>
      <c r="I18" s="70">
        <f t="shared" si="6"/>
        <v>0.37100694444444443</v>
      </c>
      <c r="J18" s="33">
        <f t="shared" si="7"/>
        <v>2.5462962962957691E-4</v>
      </c>
      <c r="K18" s="33"/>
      <c r="M18" s="71">
        <f t="shared" si="8"/>
        <v>7</v>
      </c>
      <c r="N18" s="71">
        <f t="shared" si="9"/>
        <v>54</v>
      </c>
      <c r="P18" s="38">
        <v>11</v>
      </c>
      <c r="Q18" s="45">
        <v>87</v>
      </c>
      <c r="R18" s="43">
        <v>5.1446759259259262E-2</v>
      </c>
      <c r="S18" s="37"/>
      <c r="T18" s="39">
        <v>41</v>
      </c>
      <c r="U18" s="46">
        <v>87</v>
      </c>
      <c r="V18" s="47">
        <v>0.13841435185185186</v>
      </c>
      <c r="W18" s="40">
        <v>0</v>
      </c>
      <c r="X18" s="38">
        <v>2</v>
      </c>
      <c r="Y18" s="45">
        <v>87</v>
      </c>
      <c r="Z18" s="43">
        <v>0.18127314814814813</v>
      </c>
      <c r="AA18" s="37">
        <v>1.273148148148148E-4</v>
      </c>
      <c r="AB18" s="39"/>
      <c r="AC18" s="46"/>
      <c r="AD18" s="47"/>
      <c r="AE18" s="40"/>
      <c r="AF18" s="37"/>
      <c r="AG18" s="44"/>
    </row>
    <row r="19" spans="1:33" s="71" customFormat="1" ht="13.7" customHeight="1" x14ac:dyDescent="0.2">
      <c r="A19" s="55">
        <v>8</v>
      </c>
      <c r="B19" s="115">
        <v>12</v>
      </c>
      <c r="C19" s="65" t="str">
        <f t="shared" si="0"/>
        <v>GER19960405</v>
      </c>
      <c r="D19" s="66" t="str">
        <f t="shared" si="1"/>
        <v>WITTE Reinhard</v>
      </c>
      <c r="E19" s="67" t="str">
        <f t="shared" si="2"/>
        <v>JUNIOREN SCHWALBE TEAM SACHSEN</v>
      </c>
      <c r="F19" s="68" t="str">
        <f t="shared" si="3"/>
        <v>SAC 141671</v>
      </c>
      <c r="G19" s="69" t="str">
        <f t="shared" si="4"/>
        <v>JUNIOR</v>
      </c>
      <c r="H19" s="69" t="str">
        <f t="shared" si="5"/>
        <v>SCW</v>
      </c>
      <c r="I19" s="70">
        <f t="shared" si="6"/>
        <v>0.37108796296296298</v>
      </c>
      <c r="J19" s="33">
        <f t="shared" si="7"/>
        <v>3.356481481481266E-4</v>
      </c>
      <c r="K19" s="33"/>
      <c r="M19" s="71">
        <f t="shared" si="8"/>
        <v>8</v>
      </c>
      <c r="N19" s="71">
        <f t="shared" si="9"/>
        <v>113</v>
      </c>
      <c r="P19" s="38">
        <v>71</v>
      </c>
      <c r="Q19" s="45">
        <v>12</v>
      </c>
      <c r="R19" s="43">
        <v>5.1446759259259262E-2</v>
      </c>
      <c r="S19" s="37"/>
      <c r="T19" s="39">
        <v>35</v>
      </c>
      <c r="U19" s="46">
        <v>12</v>
      </c>
      <c r="V19" s="47">
        <v>0.13841435185185186</v>
      </c>
      <c r="W19" s="40">
        <v>0</v>
      </c>
      <c r="X19" s="38">
        <v>7</v>
      </c>
      <c r="Y19" s="45">
        <v>12</v>
      </c>
      <c r="Z19" s="43">
        <v>0.18129629629629629</v>
      </c>
      <c r="AA19" s="37">
        <v>6.9444444444444444E-5</v>
      </c>
      <c r="AB19" s="39"/>
      <c r="AC19" s="46"/>
      <c r="AD19" s="47"/>
      <c r="AE19" s="40"/>
      <c r="AF19" s="37"/>
      <c r="AG19" s="44"/>
    </row>
    <row r="20" spans="1:33" s="71" customFormat="1" ht="13.7" customHeight="1" x14ac:dyDescent="0.2">
      <c r="A20" s="55">
        <v>9</v>
      </c>
      <c r="B20" s="115">
        <v>62</v>
      </c>
      <c r="C20" s="65" t="str">
        <f t="shared" si="0"/>
        <v>POL19970228</v>
      </c>
      <c r="D20" s="66" t="str">
        <f t="shared" si="1"/>
        <v>SKIBIŃSKI Krzysztof</v>
      </c>
      <c r="E20" s="67" t="str">
        <f t="shared" si="2"/>
        <v xml:space="preserve">DSR AUTHOR GÓRNIK WAŁBRZYCH </v>
      </c>
      <c r="F20" s="68" t="str">
        <f t="shared" si="3"/>
        <v>DLS161</v>
      </c>
      <c r="G20" s="69" t="str">
        <f t="shared" si="4"/>
        <v>JUNIOR*</v>
      </c>
      <c r="H20" s="69" t="str">
        <f t="shared" si="5"/>
        <v>GOR</v>
      </c>
      <c r="I20" s="70">
        <f t="shared" si="6"/>
        <v>0.37111111111111111</v>
      </c>
      <c r="J20" s="33">
        <f t="shared" si="7"/>
        <v>3.5879629629625986E-4</v>
      </c>
      <c r="K20" s="33"/>
      <c r="M20" s="71">
        <f t="shared" si="8"/>
        <v>9</v>
      </c>
      <c r="N20" s="71">
        <f t="shared" si="9"/>
        <v>82</v>
      </c>
      <c r="P20" s="38">
        <v>53</v>
      </c>
      <c r="Q20" s="45">
        <v>62</v>
      </c>
      <c r="R20" s="43">
        <v>5.1446759259259262E-2</v>
      </c>
      <c r="S20" s="37"/>
      <c r="T20" s="39">
        <v>26</v>
      </c>
      <c r="U20" s="46">
        <v>62</v>
      </c>
      <c r="V20" s="47">
        <v>0.13841435185185186</v>
      </c>
      <c r="W20" s="40">
        <v>0</v>
      </c>
      <c r="X20" s="38">
        <v>3</v>
      </c>
      <c r="Y20" s="45">
        <v>62</v>
      </c>
      <c r="Z20" s="43">
        <v>0.18129629629629629</v>
      </c>
      <c r="AA20" s="37">
        <v>4.6296296296296294E-5</v>
      </c>
      <c r="AB20" s="39"/>
      <c r="AC20" s="46"/>
      <c r="AD20" s="47"/>
      <c r="AE20" s="40"/>
      <c r="AF20" s="37"/>
      <c r="AG20" s="44"/>
    </row>
    <row r="21" spans="1:33" s="71" customFormat="1" ht="13.7" customHeight="1" x14ac:dyDescent="0.2">
      <c r="A21" s="55">
        <v>10</v>
      </c>
      <c r="B21" s="115">
        <v>14</v>
      </c>
      <c r="C21" s="65" t="str">
        <f t="shared" si="0"/>
        <v>GER19970806</v>
      </c>
      <c r="D21" s="66" t="str">
        <f t="shared" si="1"/>
        <v>BINAY Noah</v>
      </c>
      <c r="E21" s="67" t="str">
        <f t="shared" si="2"/>
        <v>JUNIOREN SCHWALBE TEAM SACHSEN</v>
      </c>
      <c r="F21" s="68" t="str">
        <f t="shared" si="3"/>
        <v>SAC 142218</v>
      </c>
      <c r="G21" s="69" t="str">
        <f t="shared" si="4"/>
        <v>JUNIOR*</v>
      </c>
      <c r="H21" s="69" t="str">
        <f t="shared" si="5"/>
        <v>SCW</v>
      </c>
      <c r="I21" s="70">
        <f t="shared" si="6"/>
        <v>0.37115740740740744</v>
      </c>
      <c r="J21" s="33">
        <f t="shared" si="7"/>
        <v>4.050925925925819E-4</v>
      </c>
      <c r="K21" s="33"/>
      <c r="M21" s="71">
        <f t="shared" si="8"/>
        <v>10</v>
      </c>
      <c r="N21" s="71">
        <f t="shared" si="9"/>
        <v>92</v>
      </c>
      <c r="P21" s="38">
        <v>54</v>
      </c>
      <c r="Q21" s="45">
        <v>14</v>
      </c>
      <c r="R21" s="43">
        <v>5.1446759259259262E-2</v>
      </c>
      <c r="S21" s="37"/>
      <c r="T21" s="39">
        <v>32</v>
      </c>
      <c r="U21" s="46">
        <v>14</v>
      </c>
      <c r="V21" s="47">
        <v>0.13841435185185186</v>
      </c>
      <c r="W21" s="40">
        <v>0</v>
      </c>
      <c r="X21" s="38">
        <v>6</v>
      </c>
      <c r="Y21" s="45">
        <v>14</v>
      </c>
      <c r="Z21" s="43">
        <v>0.18129629629629629</v>
      </c>
      <c r="AA21" s="37">
        <v>0</v>
      </c>
      <c r="AB21" s="39"/>
      <c r="AC21" s="46"/>
      <c r="AD21" s="47"/>
      <c r="AE21" s="40"/>
      <c r="AF21" s="37"/>
      <c r="AG21" s="44"/>
    </row>
    <row r="22" spans="1:33" s="71" customFormat="1" ht="13.7" customHeight="1" x14ac:dyDescent="0.2">
      <c r="A22" s="55">
        <v>11</v>
      </c>
      <c r="B22" s="115">
        <v>75</v>
      </c>
      <c r="C22" s="65" t="str">
        <f t="shared" si="0"/>
        <v>SVK19981117</v>
      </c>
      <c r="D22" s="66" t="str">
        <f t="shared" si="1"/>
        <v>ZEMAN Alex</v>
      </c>
      <c r="E22" s="67" t="str">
        <f t="shared" si="2"/>
        <v>SLÁVIA ŠG TRENČÍN</v>
      </c>
      <c r="F22" s="68">
        <f t="shared" si="3"/>
        <v>6021</v>
      </c>
      <c r="G22" s="69" t="str">
        <f t="shared" si="4"/>
        <v>CADET</v>
      </c>
      <c r="H22" s="69" t="str">
        <f t="shared" si="5"/>
        <v>SLA</v>
      </c>
      <c r="I22" s="70">
        <f t="shared" si="6"/>
        <v>0.37115740740740744</v>
      </c>
      <c r="J22" s="33">
        <f t="shared" si="7"/>
        <v>4.050925925925819E-4</v>
      </c>
      <c r="K22" s="33"/>
      <c r="M22" s="71">
        <f t="shared" si="8"/>
        <v>11</v>
      </c>
      <c r="N22" s="71">
        <f t="shared" si="9"/>
        <v>113</v>
      </c>
      <c r="P22" s="38">
        <v>65</v>
      </c>
      <c r="Q22" s="45">
        <v>75</v>
      </c>
      <c r="R22" s="43">
        <v>5.1446759259259262E-2</v>
      </c>
      <c r="S22" s="37"/>
      <c r="T22" s="39">
        <v>43</v>
      </c>
      <c r="U22" s="46">
        <v>75</v>
      </c>
      <c r="V22" s="47">
        <v>0.13841435185185186</v>
      </c>
      <c r="W22" s="40">
        <v>0</v>
      </c>
      <c r="X22" s="38">
        <v>5</v>
      </c>
      <c r="Y22" s="45">
        <v>75</v>
      </c>
      <c r="Z22" s="43">
        <v>0.18129629629629629</v>
      </c>
      <c r="AA22" s="37">
        <v>0</v>
      </c>
      <c r="AB22" s="39"/>
      <c r="AC22" s="46"/>
      <c r="AD22" s="47"/>
      <c r="AE22" s="40"/>
      <c r="AF22" s="37"/>
      <c r="AG22" s="44"/>
    </row>
    <row r="23" spans="1:33" s="71" customFormat="1" ht="13.7" customHeight="1" x14ac:dyDescent="0.2">
      <c r="A23" s="55">
        <v>12</v>
      </c>
      <c r="B23" s="115">
        <v>76</v>
      </c>
      <c r="C23" s="65" t="e">
        <f t="shared" si="0"/>
        <v>#N/A</v>
      </c>
      <c r="D23" s="66" t="e">
        <f t="shared" si="1"/>
        <v>#N/A</v>
      </c>
      <c r="E23" s="67" t="e">
        <f t="shared" si="2"/>
        <v>#N/A</v>
      </c>
      <c r="F23" s="68" t="e">
        <f t="shared" si="3"/>
        <v>#N/A</v>
      </c>
      <c r="G23" s="69" t="e">
        <f t="shared" si="4"/>
        <v>#N/A</v>
      </c>
      <c r="H23" s="69" t="e">
        <f t="shared" si="5"/>
        <v>#N/A</v>
      </c>
      <c r="I23" s="70">
        <f t="shared" si="6"/>
        <v>0.37118055555555551</v>
      </c>
      <c r="J23" s="33">
        <f t="shared" si="7"/>
        <v>4.2824074074065965E-4</v>
      </c>
      <c r="K23" s="33"/>
      <c r="M23" s="71">
        <f t="shared" si="8"/>
        <v>12</v>
      </c>
      <c r="N23" s="71">
        <f t="shared" si="9"/>
        <v>19</v>
      </c>
      <c r="P23" s="38">
        <v>6</v>
      </c>
      <c r="Q23" s="45">
        <v>76</v>
      </c>
      <c r="R23" s="43">
        <v>5.1030092592592592E-2</v>
      </c>
      <c r="S23" s="37"/>
      <c r="T23" s="39">
        <v>2</v>
      </c>
      <c r="U23" s="46">
        <v>76</v>
      </c>
      <c r="V23" s="47">
        <v>0.13841435185185186</v>
      </c>
      <c r="W23" s="40">
        <v>6.9444444444444444E-5</v>
      </c>
      <c r="X23" s="38">
        <v>11</v>
      </c>
      <c r="Y23" s="45">
        <v>76</v>
      </c>
      <c r="Z23" s="43">
        <v>0.18180555555555555</v>
      </c>
      <c r="AA23" s="37">
        <v>0</v>
      </c>
      <c r="AB23" s="39"/>
      <c r="AC23" s="46"/>
      <c r="AD23" s="47"/>
      <c r="AE23" s="40"/>
      <c r="AF23" s="37"/>
      <c r="AG23" s="44"/>
    </row>
    <row r="24" spans="1:33" s="71" customFormat="1" ht="13.7" customHeight="1" x14ac:dyDescent="0.2">
      <c r="A24" s="55">
        <v>13</v>
      </c>
      <c r="B24" s="115">
        <v>48</v>
      </c>
      <c r="C24" s="65" t="str">
        <f t="shared" si="0"/>
        <v>CZE19981009</v>
      </c>
      <c r="D24" s="66" t="str">
        <f t="shared" si="1"/>
        <v xml:space="preserve">SIRŮČEK Václav </v>
      </c>
      <c r="E24" s="67" t="str">
        <f t="shared" si="2"/>
        <v>KC KOOPERATIVA SG JABLONEC N.N</v>
      </c>
      <c r="F24" s="68">
        <f t="shared" si="3"/>
        <v>8749</v>
      </c>
      <c r="G24" s="69" t="str">
        <f t="shared" si="4"/>
        <v>CADET</v>
      </c>
      <c r="H24" s="69" t="str">
        <f t="shared" si="5"/>
        <v>KOO</v>
      </c>
      <c r="I24" s="70">
        <f t="shared" si="6"/>
        <v>0.37126157407407412</v>
      </c>
      <c r="J24" s="33">
        <f t="shared" si="7"/>
        <v>5.0925925925926485E-4</v>
      </c>
      <c r="K24" s="33"/>
      <c r="M24" s="71">
        <f t="shared" si="8"/>
        <v>13</v>
      </c>
      <c r="N24" s="71">
        <f t="shared" si="9"/>
        <v>60</v>
      </c>
      <c r="P24" s="38">
        <v>8</v>
      </c>
      <c r="Q24" s="45">
        <v>48</v>
      </c>
      <c r="R24" s="43">
        <v>5.1041666666666673E-2</v>
      </c>
      <c r="S24" s="37"/>
      <c r="T24" s="39">
        <v>31</v>
      </c>
      <c r="U24" s="46">
        <v>48</v>
      </c>
      <c r="V24" s="47">
        <v>0.13841435185185186</v>
      </c>
      <c r="W24" s="40">
        <v>0</v>
      </c>
      <c r="X24" s="38">
        <v>21</v>
      </c>
      <c r="Y24" s="45">
        <v>48</v>
      </c>
      <c r="Z24" s="43">
        <v>0.18180555555555555</v>
      </c>
      <c r="AA24" s="37">
        <v>0</v>
      </c>
      <c r="AB24" s="39"/>
      <c r="AC24" s="46"/>
      <c r="AD24" s="47"/>
      <c r="AE24" s="40"/>
      <c r="AF24" s="37"/>
      <c r="AG24" s="44"/>
    </row>
    <row r="25" spans="1:33" s="71" customFormat="1" ht="13.7" customHeight="1" x14ac:dyDescent="0.2">
      <c r="A25" s="55">
        <v>14</v>
      </c>
      <c r="B25" s="115">
        <v>96</v>
      </c>
      <c r="C25" s="65" t="str">
        <f t="shared" si="0"/>
        <v>CZE19960516</v>
      </c>
      <c r="D25" s="66" t="str">
        <f t="shared" si="1"/>
        <v xml:space="preserve">SCHMIDT Vít </v>
      </c>
      <c r="E25" s="67" t="str">
        <f t="shared" si="2"/>
        <v xml:space="preserve">TJ FAVORIT BRNO </v>
      </c>
      <c r="F25" s="68">
        <f t="shared" si="3"/>
        <v>8369</v>
      </c>
      <c r="G25" s="69" t="str">
        <f t="shared" si="4"/>
        <v>JUNIOR</v>
      </c>
      <c r="H25" s="69" t="str">
        <f t="shared" si="5"/>
        <v>FAV</v>
      </c>
      <c r="I25" s="70">
        <f t="shared" si="6"/>
        <v>0.37126157407407412</v>
      </c>
      <c r="J25" s="33">
        <f t="shared" si="7"/>
        <v>5.0925925925926485E-4</v>
      </c>
      <c r="K25" s="33"/>
      <c r="M25" s="71">
        <f t="shared" si="8"/>
        <v>14</v>
      </c>
      <c r="N25" s="71">
        <f t="shared" si="9"/>
        <v>63</v>
      </c>
      <c r="P25" s="38">
        <v>7</v>
      </c>
      <c r="Q25" s="45">
        <v>96</v>
      </c>
      <c r="R25" s="43">
        <v>5.1041666666666673E-2</v>
      </c>
      <c r="S25" s="37"/>
      <c r="T25" s="39">
        <v>14</v>
      </c>
      <c r="U25" s="46">
        <v>96</v>
      </c>
      <c r="V25" s="47">
        <v>0.13841435185185186</v>
      </c>
      <c r="W25" s="40">
        <v>0</v>
      </c>
      <c r="X25" s="38">
        <v>42</v>
      </c>
      <c r="Y25" s="45">
        <v>96</v>
      </c>
      <c r="Z25" s="43">
        <v>0.18180555555555555</v>
      </c>
      <c r="AA25" s="37">
        <v>0</v>
      </c>
      <c r="AB25" s="39"/>
      <c r="AC25" s="46"/>
      <c r="AD25" s="47"/>
      <c r="AE25" s="40"/>
      <c r="AF25" s="37"/>
      <c r="AG25" s="44"/>
    </row>
    <row r="26" spans="1:33" s="71" customFormat="1" ht="13.7" customHeight="1" x14ac:dyDescent="0.2">
      <c r="A26" s="55">
        <v>15</v>
      </c>
      <c r="B26" s="115">
        <v>58</v>
      </c>
      <c r="C26" s="65" t="str">
        <f t="shared" si="0"/>
        <v>CZE19970902</v>
      </c>
      <c r="D26" s="66" t="str">
        <f t="shared" si="1"/>
        <v xml:space="preserve">VÝVODA Jan </v>
      </c>
      <c r="E26" s="67" t="str">
        <f t="shared" si="2"/>
        <v xml:space="preserve">TJ SIGMA HRANICE </v>
      </c>
      <c r="F26" s="68">
        <f t="shared" si="3"/>
        <v>7780</v>
      </c>
      <c r="G26" s="69" t="str">
        <f t="shared" si="4"/>
        <v>JUNIOR*</v>
      </c>
      <c r="H26" s="69" t="str">
        <f t="shared" si="5"/>
        <v>GLI</v>
      </c>
      <c r="I26" s="70">
        <f t="shared" si="6"/>
        <v>0.37152777777777779</v>
      </c>
      <c r="J26" s="33">
        <f t="shared" si="7"/>
        <v>7.7546296296293615E-4</v>
      </c>
      <c r="K26" s="33"/>
      <c r="M26" s="71">
        <f t="shared" si="8"/>
        <v>15</v>
      </c>
      <c r="N26" s="71">
        <f t="shared" si="9"/>
        <v>122</v>
      </c>
      <c r="P26" s="38">
        <v>10</v>
      </c>
      <c r="Q26" s="45">
        <v>58</v>
      </c>
      <c r="R26" s="43">
        <v>5.1342592592592586E-2</v>
      </c>
      <c r="S26" s="37"/>
      <c r="T26" s="39">
        <v>49</v>
      </c>
      <c r="U26" s="46">
        <v>58</v>
      </c>
      <c r="V26" s="47">
        <v>0.13841435185185186</v>
      </c>
      <c r="W26" s="40">
        <v>0</v>
      </c>
      <c r="X26" s="38">
        <v>63</v>
      </c>
      <c r="Y26" s="45">
        <v>58</v>
      </c>
      <c r="Z26" s="43">
        <v>0.18180555555555555</v>
      </c>
      <c r="AA26" s="37">
        <v>3.4722222222222222E-5</v>
      </c>
      <c r="AB26" s="39"/>
      <c r="AC26" s="46"/>
      <c r="AD26" s="47"/>
      <c r="AE26" s="40"/>
      <c r="AF26" s="37"/>
      <c r="AG26" s="44"/>
    </row>
    <row r="27" spans="1:33" s="71" customFormat="1" ht="13.7" customHeight="1" x14ac:dyDescent="0.2">
      <c r="A27" s="55">
        <v>16</v>
      </c>
      <c r="B27" s="115">
        <v>77</v>
      </c>
      <c r="C27" s="65" t="e">
        <f t="shared" si="0"/>
        <v>#N/A</v>
      </c>
      <c r="D27" s="66" t="e">
        <f t="shared" si="1"/>
        <v>#N/A</v>
      </c>
      <c r="E27" s="67" t="e">
        <f t="shared" si="2"/>
        <v>#N/A</v>
      </c>
      <c r="F27" s="68" t="e">
        <f t="shared" si="3"/>
        <v>#N/A</v>
      </c>
      <c r="G27" s="69" t="e">
        <f t="shared" si="4"/>
        <v>#N/A</v>
      </c>
      <c r="H27" s="69" t="e">
        <f t="shared" si="5"/>
        <v>#N/A</v>
      </c>
      <c r="I27" s="70">
        <f t="shared" si="6"/>
        <v>0.37156250000000002</v>
      </c>
      <c r="J27" s="33">
        <f t="shared" si="7"/>
        <v>8.101851851851638E-4</v>
      </c>
      <c r="K27" s="33"/>
      <c r="M27" s="71">
        <f t="shared" si="8"/>
        <v>16</v>
      </c>
      <c r="N27" s="71">
        <f t="shared" si="9"/>
        <v>87</v>
      </c>
      <c r="P27" s="38">
        <v>9</v>
      </c>
      <c r="Q27" s="45">
        <v>77</v>
      </c>
      <c r="R27" s="43">
        <v>5.1342592592592586E-2</v>
      </c>
      <c r="S27" s="37"/>
      <c r="T27" s="39">
        <v>53</v>
      </c>
      <c r="U27" s="46">
        <v>77</v>
      </c>
      <c r="V27" s="47">
        <v>0.13841435185185186</v>
      </c>
      <c r="W27" s="40">
        <v>0</v>
      </c>
      <c r="X27" s="38">
        <v>25</v>
      </c>
      <c r="Y27" s="45">
        <v>77</v>
      </c>
      <c r="Z27" s="43">
        <v>0.18180555555555555</v>
      </c>
      <c r="AA27" s="37">
        <v>0</v>
      </c>
      <c r="AB27" s="39"/>
      <c r="AC27" s="46"/>
      <c r="AD27" s="47"/>
      <c r="AE27" s="40"/>
      <c r="AF27" s="37"/>
      <c r="AG27" s="44"/>
    </row>
    <row r="28" spans="1:33" s="71" customFormat="1" ht="13.7" customHeight="1" x14ac:dyDescent="0.2">
      <c r="A28" s="55">
        <v>17</v>
      </c>
      <c r="B28" s="115">
        <v>107</v>
      </c>
      <c r="C28" s="65" t="str">
        <f t="shared" si="0"/>
        <v>CZE19970110</v>
      </c>
      <c r="D28" s="66" t="str">
        <f t="shared" si="1"/>
        <v xml:space="preserve">KŘIKAVA Jakub </v>
      </c>
      <c r="E28" s="67" t="str">
        <f t="shared" si="2"/>
        <v xml:space="preserve">TJ ZČE CYKLISTIKA PLZEŇ </v>
      </c>
      <c r="F28" s="68">
        <f t="shared" si="3"/>
        <v>9167</v>
      </c>
      <c r="G28" s="69" t="str">
        <f t="shared" si="4"/>
        <v>JUNIOR*</v>
      </c>
      <c r="H28" s="69" t="str">
        <f t="shared" si="5"/>
        <v>LOU</v>
      </c>
      <c r="I28" s="70">
        <f t="shared" si="6"/>
        <v>0.37162037037037038</v>
      </c>
      <c r="J28" s="33">
        <f t="shared" si="7"/>
        <v>8.6805555555552472E-4</v>
      </c>
      <c r="K28" s="33"/>
      <c r="M28" s="71">
        <f t="shared" si="8"/>
        <v>17</v>
      </c>
      <c r="N28" s="71">
        <f t="shared" si="9"/>
        <v>45</v>
      </c>
      <c r="P28" s="38">
        <v>25</v>
      </c>
      <c r="Q28" s="45">
        <v>107</v>
      </c>
      <c r="R28" s="43">
        <v>5.1446759259259262E-2</v>
      </c>
      <c r="S28" s="37"/>
      <c r="T28" s="39">
        <v>3</v>
      </c>
      <c r="U28" s="46">
        <v>107</v>
      </c>
      <c r="V28" s="47">
        <v>0.13841435185185186</v>
      </c>
      <c r="W28" s="40">
        <v>4.6296296296296294E-5</v>
      </c>
      <c r="X28" s="38">
        <v>17</v>
      </c>
      <c r="Y28" s="45">
        <v>107</v>
      </c>
      <c r="Z28" s="43">
        <v>0.18180555555555555</v>
      </c>
      <c r="AA28" s="37">
        <v>0</v>
      </c>
      <c r="AB28" s="39"/>
      <c r="AC28" s="46"/>
      <c r="AD28" s="47"/>
      <c r="AE28" s="40"/>
      <c r="AF28" s="37"/>
      <c r="AG28" s="44"/>
    </row>
    <row r="29" spans="1:33" s="71" customFormat="1" ht="13.7" customHeight="1" x14ac:dyDescent="0.2">
      <c r="A29" s="55">
        <v>18</v>
      </c>
      <c r="B29" s="115">
        <v>27</v>
      </c>
      <c r="C29" s="65" t="e">
        <f t="shared" si="0"/>
        <v>#N/A</v>
      </c>
      <c r="D29" s="66" t="e">
        <f t="shared" si="1"/>
        <v>#N/A</v>
      </c>
      <c r="E29" s="67" t="e">
        <f t="shared" si="2"/>
        <v>#N/A</v>
      </c>
      <c r="F29" s="68" t="e">
        <f t="shared" si="3"/>
        <v>#N/A</v>
      </c>
      <c r="G29" s="69" t="e">
        <f t="shared" si="4"/>
        <v>#N/A</v>
      </c>
      <c r="H29" s="69" t="e">
        <f t="shared" si="5"/>
        <v>#N/A</v>
      </c>
      <c r="I29" s="70">
        <f t="shared" si="6"/>
        <v>0.37163194444444447</v>
      </c>
      <c r="J29" s="33">
        <f t="shared" si="7"/>
        <v>8.796296296296191E-4</v>
      </c>
      <c r="K29" s="33"/>
      <c r="M29" s="71">
        <f t="shared" si="8"/>
        <v>18</v>
      </c>
      <c r="N29" s="71">
        <f t="shared" si="9"/>
        <v>128</v>
      </c>
      <c r="P29" s="38">
        <v>22</v>
      </c>
      <c r="Q29" s="45">
        <v>27</v>
      </c>
      <c r="R29" s="43">
        <v>5.1446759259259262E-2</v>
      </c>
      <c r="S29" s="37"/>
      <c r="T29" s="39">
        <v>78</v>
      </c>
      <c r="U29" s="46">
        <v>27</v>
      </c>
      <c r="V29" s="47">
        <v>0.13841435185185186</v>
      </c>
      <c r="W29" s="40">
        <v>3.4722222222222222E-5</v>
      </c>
      <c r="X29" s="38">
        <v>28</v>
      </c>
      <c r="Y29" s="45">
        <v>27</v>
      </c>
      <c r="Z29" s="43">
        <v>0.18180555555555555</v>
      </c>
      <c r="AA29" s="37">
        <v>0</v>
      </c>
      <c r="AB29" s="39"/>
      <c r="AC29" s="46"/>
      <c r="AD29" s="47"/>
      <c r="AE29" s="40"/>
      <c r="AF29" s="37"/>
      <c r="AG29" s="44"/>
    </row>
    <row r="30" spans="1:33" s="71" customFormat="1" ht="13.7" customHeight="1" x14ac:dyDescent="0.2">
      <c r="A30" s="55">
        <v>19</v>
      </c>
      <c r="B30" s="115">
        <v>54</v>
      </c>
      <c r="C30" s="65" t="str">
        <f t="shared" si="0"/>
        <v>POL19960621</v>
      </c>
      <c r="D30" s="66" t="str">
        <f t="shared" si="1"/>
        <v>TROSZOK Robert</v>
      </c>
      <c r="E30" s="67" t="str">
        <f t="shared" si="2"/>
        <v>GRUPA KOLARSKA GLIWICE BA</v>
      </c>
      <c r="F30" s="68" t="str">
        <f t="shared" si="3"/>
        <v>SLA231</v>
      </c>
      <c r="G30" s="69" t="str">
        <f t="shared" si="4"/>
        <v>JUNIOR</v>
      </c>
      <c r="H30" s="69" t="str">
        <f t="shared" si="5"/>
        <v>GLI</v>
      </c>
      <c r="I30" s="70">
        <f t="shared" si="6"/>
        <v>0.37163194444444447</v>
      </c>
      <c r="J30" s="33">
        <f t="shared" si="7"/>
        <v>8.796296296296191E-4</v>
      </c>
      <c r="K30" s="33"/>
      <c r="M30" s="71">
        <f t="shared" si="8"/>
        <v>19</v>
      </c>
      <c r="N30" s="71">
        <f t="shared" si="9"/>
        <v>128</v>
      </c>
      <c r="P30" s="38">
        <v>26</v>
      </c>
      <c r="Q30" s="45">
        <v>54</v>
      </c>
      <c r="R30" s="43">
        <v>5.1446759259259262E-2</v>
      </c>
      <c r="S30" s="37"/>
      <c r="T30" s="39">
        <v>71</v>
      </c>
      <c r="U30" s="46">
        <v>54</v>
      </c>
      <c r="V30" s="47">
        <v>0.13841435185185186</v>
      </c>
      <c r="W30" s="40">
        <v>3.4722222222222222E-5</v>
      </c>
      <c r="X30" s="38">
        <v>31</v>
      </c>
      <c r="Y30" s="45">
        <v>54</v>
      </c>
      <c r="Z30" s="43">
        <v>0.18180555555555555</v>
      </c>
      <c r="AA30" s="37">
        <v>0</v>
      </c>
      <c r="AB30" s="39"/>
      <c r="AC30" s="46"/>
      <c r="AD30" s="47"/>
      <c r="AE30" s="40"/>
      <c r="AF30" s="37"/>
      <c r="AG30" s="44"/>
    </row>
    <row r="31" spans="1:33" s="71" customFormat="1" ht="13.7" customHeight="1" x14ac:dyDescent="0.2">
      <c r="A31" s="55">
        <v>20</v>
      </c>
      <c r="B31" s="115">
        <v>103</v>
      </c>
      <c r="C31" s="65" t="str">
        <f t="shared" si="0"/>
        <v>CZE19970319</v>
      </c>
      <c r="D31" s="66" t="str">
        <f t="shared" si="1"/>
        <v xml:space="preserve">NEUMAN Daniel </v>
      </c>
      <c r="E31" s="67" t="str">
        <f t="shared" si="2"/>
        <v xml:space="preserve">TJ STADION LOUNY </v>
      </c>
      <c r="F31" s="68">
        <f t="shared" si="3"/>
        <v>9610</v>
      </c>
      <c r="G31" s="69" t="str">
        <f t="shared" si="4"/>
        <v>JUNIOR*</v>
      </c>
      <c r="H31" s="69" t="str">
        <f t="shared" si="5"/>
        <v>LOU</v>
      </c>
      <c r="I31" s="70">
        <f t="shared" si="6"/>
        <v>0.37164351851851857</v>
      </c>
      <c r="J31" s="33">
        <f t="shared" si="7"/>
        <v>8.9120370370371349E-4</v>
      </c>
      <c r="K31" s="33"/>
      <c r="M31" s="71">
        <f t="shared" si="8"/>
        <v>20</v>
      </c>
      <c r="N31" s="71">
        <f t="shared" si="9"/>
        <v>142</v>
      </c>
      <c r="P31" s="38">
        <v>55</v>
      </c>
      <c r="Q31" s="45">
        <v>103</v>
      </c>
      <c r="R31" s="43">
        <v>5.1446759259259262E-2</v>
      </c>
      <c r="S31" s="37"/>
      <c r="T31" s="39">
        <v>46</v>
      </c>
      <c r="U31" s="46">
        <v>103</v>
      </c>
      <c r="V31" s="47">
        <v>0.13841435185185186</v>
      </c>
      <c r="W31" s="40">
        <v>2.3148148148148147E-5</v>
      </c>
      <c r="X31" s="38">
        <v>41</v>
      </c>
      <c r="Y31" s="45">
        <v>103</v>
      </c>
      <c r="Z31" s="43">
        <v>0.18180555555555555</v>
      </c>
      <c r="AA31" s="37">
        <v>0</v>
      </c>
      <c r="AB31" s="39"/>
      <c r="AC31" s="46"/>
      <c r="AD31" s="47"/>
      <c r="AE31" s="40"/>
      <c r="AF31" s="37"/>
      <c r="AG31" s="44"/>
    </row>
    <row r="32" spans="1:33" s="71" customFormat="1" ht="13.7" customHeight="1" x14ac:dyDescent="0.2">
      <c r="A32" s="55">
        <v>21</v>
      </c>
      <c r="B32" s="115">
        <v>119</v>
      </c>
      <c r="C32" s="65" t="e">
        <f t="shared" si="0"/>
        <v>#N/A</v>
      </c>
      <c r="D32" s="66" t="e">
        <f t="shared" si="1"/>
        <v>#N/A</v>
      </c>
      <c r="E32" s="67" t="e">
        <f t="shared" si="2"/>
        <v>#N/A</v>
      </c>
      <c r="F32" s="68" t="e">
        <f t="shared" si="3"/>
        <v>#N/A</v>
      </c>
      <c r="G32" s="69" t="e">
        <f t="shared" si="4"/>
        <v>#N/A</v>
      </c>
      <c r="H32" s="69" t="e">
        <f t="shared" si="5"/>
        <v>#N/A</v>
      </c>
      <c r="I32" s="70">
        <f t="shared" si="6"/>
        <v>0.37165509259259261</v>
      </c>
      <c r="J32" s="33">
        <f t="shared" si="7"/>
        <v>9.0277777777775237E-4</v>
      </c>
      <c r="K32" s="33"/>
      <c r="M32" s="71">
        <f t="shared" si="8"/>
        <v>21</v>
      </c>
      <c r="N32" s="71">
        <f t="shared" si="9"/>
        <v>115</v>
      </c>
      <c r="P32" s="38">
        <v>38</v>
      </c>
      <c r="Q32" s="45">
        <v>119</v>
      </c>
      <c r="R32" s="43">
        <v>5.1446759259259262E-2</v>
      </c>
      <c r="S32" s="37"/>
      <c r="T32" s="39">
        <v>39</v>
      </c>
      <c r="U32" s="46">
        <v>119</v>
      </c>
      <c r="V32" s="47">
        <v>0.13841435185185186</v>
      </c>
      <c r="W32" s="40">
        <v>1.1574074074074073E-5</v>
      </c>
      <c r="X32" s="38">
        <v>38</v>
      </c>
      <c r="Y32" s="45">
        <v>119</v>
      </c>
      <c r="Z32" s="43">
        <v>0.18180555555555555</v>
      </c>
      <c r="AA32" s="37">
        <v>0</v>
      </c>
      <c r="AB32" s="39"/>
      <c r="AC32" s="46"/>
      <c r="AD32" s="47"/>
      <c r="AE32" s="40"/>
      <c r="AF32" s="37"/>
      <c r="AG32" s="44"/>
    </row>
    <row r="33" spans="1:33" s="71" customFormat="1" ht="13.7" customHeight="1" x14ac:dyDescent="0.2">
      <c r="A33" s="55">
        <v>22</v>
      </c>
      <c r="B33" s="115">
        <v>74</v>
      </c>
      <c r="C33" s="65" t="str">
        <f t="shared" si="0"/>
        <v>SVK19980324</v>
      </c>
      <c r="D33" s="66" t="str">
        <f t="shared" si="1"/>
        <v>KOVÁČ Milan</v>
      </c>
      <c r="E33" s="67" t="str">
        <f t="shared" si="2"/>
        <v>SLÁVIA ŠG TRENČÍN</v>
      </c>
      <c r="F33" s="68">
        <f t="shared" si="3"/>
        <v>5908</v>
      </c>
      <c r="G33" s="69" t="str">
        <f t="shared" si="4"/>
        <v>CADET</v>
      </c>
      <c r="H33" s="69" t="str">
        <f t="shared" si="5"/>
        <v>SLA</v>
      </c>
      <c r="I33" s="70">
        <f t="shared" si="6"/>
        <v>0.3716666666666667</v>
      </c>
      <c r="J33" s="33">
        <f t="shared" si="7"/>
        <v>9.1435185185184675E-4</v>
      </c>
      <c r="K33" s="33"/>
      <c r="M33" s="71">
        <f t="shared" si="8"/>
        <v>22</v>
      </c>
      <c r="N33" s="71">
        <f t="shared" si="9"/>
        <v>28</v>
      </c>
      <c r="P33" s="38">
        <v>14</v>
      </c>
      <c r="Q33" s="45">
        <v>74</v>
      </c>
      <c r="R33" s="43">
        <v>5.1446759259259262E-2</v>
      </c>
      <c r="S33" s="37"/>
      <c r="T33" s="39">
        <v>4</v>
      </c>
      <c r="U33" s="46">
        <v>74</v>
      </c>
      <c r="V33" s="47">
        <v>0.13841435185185186</v>
      </c>
      <c r="W33" s="40">
        <v>0</v>
      </c>
      <c r="X33" s="38">
        <v>10</v>
      </c>
      <c r="Y33" s="45">
        <v>74</v>
      </c>
      <c r="Z33" s="43">
        <v>0.18180555555555555</v>
      </c>
      <c r="AA33" s="37">
        <v>0</v>
      </c>
      <c r="AB33" s="39"/>
      <c r="AC33" s="46"/>
      <c r="AD33" s="47"/>
      <c r="AE33" s="40"/>
      <c r="AF33" s="37"/>
      <c r="AG33" s="44"/>
    </row>
    <row r="34" spans="1:33" s="71" customFormat="1" ht="13.7" customHeight="1" x14ac:dyDescent="0.2">
      <c r="A34" s="55">
        <v>23</v>
      </c>
      <c r="B34" s="115">
        <v>19</v>
      </c>
      <c r="C34" s="65" t="e">
        <f t="shared" si="0"/>
        <v>#N/A</v>
      </c>
      <c r="D34" s="66" t="e">
        <f t="shared" si="1"/>
        <v>#N/A</v>
      </c>
      <c r="E34" s="67" t="e">
        <f t="shared" si="2"/>
        <v>#N/A</v>
      </c>
      <c r="F34" s="68" t="e">
        <f t="shared" si="3"/>
        <v>#N/A</v>
      </c>
      <c r="G34" s="69" t="e">
        <f t="shared" si="4"/>
        <v>#N/A</v>
      </c>
      <c r="H34" s="69" t="e">
        <f t="shared" si="5"/>
        <v>#N/A</v>
      </c>
      <c r="I34" s="70">
        <f t="shared" si="6"/>
        <v>0.3716666666666667</v>
      </c>
      <c r="J34" s="33">
        <f t="shared" si="7"/>
        <v>9.1435185185184675E-4</v>
      </c>
      <c r="K34" s="33"/>
      <c r="M34" s="71">
        <f t="shared" si="8"/>
        <v>23</v>
      </c>
      <c r="N34" s="71">
        <f t="shared" si="9"/>
        <v>43</v>
      </c>
      <c r="P34" s="38">
        <v>15</v>
      </c>
      <c r="Q34" s="45">
        <v>19</v>
      </c>
      <c r="R34" s="43">
        <v>5.1446759259259262E-2</v>
      </c>
      <c r="S34" s="37"/>
      <c r="T34" s="39">
        <v>10</v>
      </c>
      <c r="U34" s="46">
        <v>19</v>
      </c>
      <c r="V34" s="47">
        <v>0.13841435185185186</v>
      </c>
      <c r="W34" s="40">
        <v>0</v>
      </c>
      <c r="X34" s="38">
        <v>18</v>
      </c>
      <c r="Y34" s="45">
        <v>19</v>
      </c>
      <c r="Z34" s="43">
        <v>0.18180555555555555</v>
      </c>
      <c r="AA34" s="37">
        <v>0</v>
      </c>
      <c r="AB34" s="39"/>
      <c r="AC34" s="46"/>
      <c r="AD34" s="47"/>
      <c r="AE34" s="40"/>
      <c r="AF34" s="37"/>
      <c r="AG34" s="44"/>
    </row>
    <row r="35" spans="1:33" s="71" customFormat="1" ht="13.7" customHeight="1" x14ac:dyDescent="0.2">
      <c r="A35" s="55">
        <v>24</v>
      </c>
      <c r="B35" s="115">
        <v>26</v>
      </c>
      <c r="C35" s="65" t="e">
        <f t="shared" si="0"/>
        <v>#N/A</v>
      </c>
      <c r="D35" s="66" t="e">
        <f t="shared" si="1"/>
        <v>#N/A</v>
      </c>
      <c r="E35" s="67" t="e">
        <f t="shared" si="2"/>
        <v>#N/A</v>
      </c>
      <c r="F35" s="68" t="e">
        <f t="shared" si="3"/>
        <v>#N/A</v>
      </c>
      <c r="G35" s="69" t="e">
        <f t="shared" si="4"/>
        <v>#N/A</v>
      </c>
      <c r="H35" s="69" t="e">
        <f t="shared" si="5"/>
        <v>#N/A</v>
      </c>
      <c r="I35" s="70">
        <f t="shared" si="6"/>
        <v>0.3716666666666667</v>
      </c>
      <c r="J35" s="33">
        <f t="shared" si="7"/>
        <v>9.1435185185184675E-4</v>
      </c>
      <c r="K35" s="33"/>
      <c r="M35" s="71">
        <f t="shared" si="8"/>
        <v>24</v>
      </c>
      <c r="N35" s="71">
        <f t="shared" si="9"/>
        <v>49</v>
      </c>
      <c r="P35" s="38">
        <v>29</v>
      </c>
      <c r="Q35" s="45">
        <v>26</v>
      </c>
      <c r="R35" s="43">
        <v>5.1446759259259262E-2</v>
      </c>
      <c r="S35" s="37"/>
      <c r="T35" s="39">
        <v>6</v>
      </c>
      <c r="U35" s="46">
        <v>26</v>
      </c>
      <c r="V35" s="47">
        <v>0.13841435185185186</v>
      </c>
      <c r="W35" s="40">
        <v>0</v>
      </c>
      <c r="X35" s="38">
        <v>14</v>
      </c>
      <c r="Y35" s="45">
        <v>26</v>
      </c>
      <c r="Z35" s="43">
        <v>0.18180555555555555</v>
      </c>
      <c r="AA35" s="37">
        <v>0</v>
      </c>
      <c r="AB35" s="39"/>
      <c r="AC35" s="46"/>
      <c r="AD35" s="47"/>
      <c r="AE35" s="40"/>
      <c r="AF35" s="37"/>
      <c r="AG35" s="44"/>
    </row>
    <row r="36" spans="1:33" s="71" customFormat="1" ht="13.7" customHeight="1" x14ac:dyDescent="0.2">
      <c r="A36" s="55">
        <v>25</v>
      </c>
      <c r="B36" s="115">
        <v>101</v>
      </c>
      <c r="C36" s="65" t="str">
        <f t="shared" si="0"/>
        <v>CZE19970829</v>
      </c>
      <c r="D36" s="66" t="str">
        <f t="shared" si="1"/>
        <v xml:space="preserve">BAŘTIPÁN Josef </v>
      </c>
      <c r="E36" s="67" t="str">
        <f t="shared" si="2"/>
        <v xml:space="preserve">TJ STADION LOUNY </v>
      </c>
      <c r="F36" s="68">
        <f t="shared" si="3"/>
        <v>9818</v>
      </c>
      <c r="G36" s="69" t="str">
        <f t="shared" si="4"/>
        <v>JUNIOR*</v>
      </c>
      <c r="H36" s="69" t="str">
        <f t="shared" si="5"/>
        <v>LOU</v>
      </c>
      <c r="I36" s="70">
        <f t="shared" si="6"/>
        <v>0.3716666666666667</v>
      </c>
      <c r="J36" s="33">
        <f t="shared" si="7"/>
        <v>9.1435185185184675E-4</v>
      </c>
      <c r="K36" s="33"/>
      <c r="M36" s="71">
        <f t="shared" si="8"/>
        <v>25</v>
      </c>
      <c r="N36" s="71">
        <f t="shared" si="9"/>
        <v>60</v>
      </c>
      <c r="P36" s="38">
        <v>35</v>
      </c>
      <c r="Q36" s="45">
        <v>101</v>
      </c>
      <c r="R36" s="43">
        <v>5.1446759259259262E-2</v>
      </c>
      <c r="S36" s="37"/>
      <c r="T36" s="39">
        <v>9</v>
      </c>
      <c r="U36" s="46">
        <v>101</v>
      </c>
      <c r="V36" s="47">
        <v>0.13841435185185186</v>
      </c>
      <c r="W36" s="40">
        <v>0</v>
      </c>
      <c r="X36" s="38">
        <v>16</v>
      </c>
      <c r="Y36" s="45">
        <v>101</v>
      </c>
      <c r="Z36" s="43">
        <v>0.18180555555555555</v>
      </c>
      <c r="AA36" s="37">
        <v>0</v>
      </c>
      <c r="AB36" s="39"/>
      <c r="AC36" s="46"/>
      <c r="AD36" s="47"/>
      <c r="AE36" s="40"/>
      <c r="AF36" s="37"/>
      <c r="AG36" s="44"/>
    </row>
    <row r="37" spans="1:33" s="71" customFormat="1" ht="13.7" customHeight="1" x14ac:dyDescent="0.2">
      <c r="A37" s="55">
        <v>26</v>
      </c>
      <c r="B37" s="115">
        <v>51</v>
      </c>
      <c r="C37" s="65" t="str">
        <f t="shared" si="0"/>
        <v>CZE19980726</v>
      </c>
      <c r="D37" s="66" t="str">
        <f t="shared" si="1"/>
        <v xml:space="preserve">POKORNÝ Petr </v>
      </c>
      <c r="E37" s="67" t="str">
        <f t="shared" si="2"/>
        <v xml:space="preserve">ACK STARÁ VES NAD ONDŘEJNICÍ </v>
      </c>
      <c r="F37" s="68">
        <f t="shared" si="3"/>
        <v>9870</v>
      </c>
      <c r="G37" s="69" t="str">
        <f t="shared" si="4"/>
        <v>CADET</v>
      </c>
      <c r="H37" s="69" t="str">
        <f t="shared" si="5"/>
        <v>GLI</v>
      </c>
      <c r="I37" s="70">
        <f t="shared" si="6"/>
        <v>0.3716666666666667</v>
      </c>
      <c r="J37" s="33">
        <f t="shared" si="7"/>
        <v>9.1435185185184675E-4</v>
      </c>
      <c r="K37" s="33"/>
      <c r="M37" s="71">
        <f t="shared" si="8"/>
        <v>26</v>
      </c>
      <c r="N37" s="71">
        <f t="shared" si="9"/>
        <v>60</v>
      </c>
      <c r="P37" s="38">
        <v>13</v>
      </c>
      <c r="Q37" s="45">
        <v>51</v>
      </c>
      <c r="R37" s="43">
        <v>5.1446759259259262E-2</v>
      </c>
      <c r="S37" s="37"/>
      <c r="T37" s="39">
        <v>21</v>
      </c>
      <c r="U37" s="46">
        <v>51</v>
      </c>
      <c r="V37" s="47">
        <v>0.13841435185185186</v>
      </c>
      <c r="W37" s="40">
        <v>0</v>
      </c>
      <c r="X37" s="38">
        <v>26</v>
      </c>
      <c r="Y37" s="45">
        <v>51</v>
      </c>
      <c r="Z37" s="43">
        <v>0.18180555555555555</v>
      </c>
      <c r="AA37" s="37">
        <v>0</v>
      </c>
      <c r="AB37" s="39"/>
      <c r="AC37" s="46"/>
      <c r="AD37" s="47"/>
      <c r="AE37" s="40"/>
      <c r="AF37" s="37"/>
      <c r="AG37" s="44"/>
    </row>
    <row r="38" spans="1:33" s="71" customFormat="1" ht="13.7" customHeight="1" x14ac:dyDescent="0.2">
      <c r="A38" s="55">
        <v>27</v>
      </c>
      <c r="B38" s="115">
        <v>35</v>
      </c>
      <c r="C38" s="65" t="str">
        <f t="shared" si="0"/>
        <v>CZE19970320</v>
      </c>
      <c r="D38" s="66" t="str">
        <f t="shared" si="1"/>
        <v xml:space="preserve">KUTIŠ Martin </v>
      </c>
      <c r="E38" s="67" t="str">
        <f t="shared" si="2"/>
        <v>ALLTRAINING.CZ</v>
      </c>
      <c r="F38" s="68">
        <f t="shared" si="3"/>
        <v>19969</v>
      </c>
      <c r="G38" s="69" t="str">
        <f t="shared" si="4"/>
        <v>JUNIOR*</v>
      </c>
      <c r="H38" s="69" t="str">
        <f t="shared" si="5"/>
        <v>REM</v>
      </c>
      <c r="I38" s="70">
        <f t="shared" si="6"/>
        <v>0.3716666666666667</v>
      </c>
      <c r="J38" s="33">
        <f t="shared" si="7"/>
        <v>9.1435185185184675E-4</v>
      </c>
      <c r="K38" s="33"/>
      <c r="M38" s="71">
        <f t="shared" si="8"/>
        <v>27</v>
      </c>
      <c r="N38" s="71">
        <f t="shared" si="9"/>
        <v>62</v>
      </c>
      <c r="P38" s="38">
        <v>21</v>
      </c>
      <c r="Q38" s="45">
        <v>35</v>
      </c>
      <c r="R38" s="43">
        <v>5.1446759259259262E-2</v>
      </c>
      <c r="S38" s="37"/>
      <c r="T38" s="39">
        <v>19</v>
      </c>
      <c r="U38" s="46">
        <v>35</v>
      </c>
      <c r="V38" s="47">
        <v>0.13841435185185186</v>
      </c>
      <c r="W38" s="40">
        <v>0</v>
      </c>
      <c r="X38" s="38">
        <v>22</v>
      </c>
      <c r="Y38" s="45">
        <v>35</v>
      </c>
      <c r="Z38" s="43">
        <v>0.18180555555555555</v>
      </c>
      <c r="AA38" s="37">
        <v>0</v>
      </c>
      <c r="AB38" s="39"/>
      <c r="AC38" s="46"/>
      <c r="AD38" s="47"/>
      <c r="AE38" s="40"/>
      <c r="AF38" s="37"/>
      <c r="AG38" s="44"/>
    </row>
    <row r="39" spans="1:33" s="71" customFormat="1" ht="13.7" customHeight="1" x14ac:dyDescent="0.2">
      <c r="A39" s="55">
        <v>28</v>
      </c>
      <c r="B39" s="115">
        <v>55</v>
      </c>
      <c r="C39" s="65" t="str">
        <f t="shared" si="0"/>
        <v>POL19981009</v>
      </c>
      <c r="D39" s="66" t="str">
        <f t="shared" si="1"/>
        <v>FABIAN Marcel</v>
      </c>
      <c r="E39" s="67" t="str">
        <f t="shared" si="2"/>
        <v>GRUPA KOLARSKA GLIWICE BA</v>
      </c>
      <c r="F39" s="68" t="str">
        <f t="shared" si="3"/>
        <v>SLA012</v>
      </c>
      <c r="G39" s="69" t="str">
        <f t="shared" si="4"/>
        <v>CADET</v>
      </c>
      <c r="H39" s="69" t="str">
        <f t="shared" si="5"/>
        <v>GLI</v>
      </c>
      <c r="I39" s="70">
        <f t="shared" si="6"/>
        <v>0.3716666666666667</v>
      </c>
      <c r="J39" s="33">
        <f t="shared" si="7"/>
        <v>9.1435185185184675E-4</v>
      </c>
      <c r="K39" s="33"/>
      <c r="M39" s="71">
        <f t="shared" si="8"/>
        <v>28</v>
      </c>
      <c r="N39" s="71">
        <f t="shared" si="9"/>
        <v>79</v>
      </c>
      <c r="P39" s="38">
        <v>33</v>
      </c>
      <c r="Q39" s="45">
        <v>55</v>
      </c>
      <c r="R39" s="43">
        <v>5.1446759259259262E-2</v>
      </c>
      <c r="S39" s="37"/>
      <c r="T39" s="39">
        <v>22</v>
      </c>
      <c r="U39" s="46">
        <v>55</v>
      </c>
      <c r="V39" s="47">
        <v>0.13841435185185186</v>
      </c>
      <c r="W39" s="40">
        <v>0</v>
      </c>
      <c r="X39" s="38">
        <v>24</v>
      </c>
      <c r="Y39" s="45">
        <v>55</v>
      </c>
      <c r="Z39" s="43">
        <v>0.18180555555555555</v>
      </c>
      <c r="AA39" s="37">
        <v>0</v>
      </c>
      <c r="AB39" s="39"/>
      <c r="AC39" s="46"/>
      <c r="AD39" s="47"/>
      <c r="AE39" s="40"/>
      <c r="AF39" s="37"/>
      <c r="AG39" s="44"/>
    </row>
    <row r="40" spans="1:33" s="71" customFormat="1" ht="13.7" customHeight="1" x14ac:dyDescent="0.2">
      <c r="A40" s="55">
        <v>29</v>
      </c>
      <c r="B40" s="115">
        <v>124</v>
      </c>
      <c r="C40" s="65" t="str">
        <f t="shared" si="0"/>
        <v>CZE19970613</v>
      </c>
      <c r="D40" s="66" t="str">
        <f t="shared" si="1"/>
        <v xml:space="preserve">ŠÁNA Jiří </v>
      </c>
      <c r="E40" s="67" t="str">
        <f t="shared" si="2"/>
        <v xml:space="preserve">SKC TUFO PROSTĚJOV </v>
      </c>
      <c r="F40" s="68">
        <f t="shared" si="3"/>
        <v>8743</v>
      </c>
      <c r="G40" s="69" t="str">
        <f t="shared" si="4"/>
        <v>JUNIOR*</v>
      </c>
      <c r="H40" s="69" t="str">
        <f t="shared" si="5"/>
        <v>SKC</v>
      </c>
      <c r="I40" s="70">
        <f t="shared" si="6"/>
        <v>0.3716666666666667</v>
      </c>
      <c r="J40" s="33">
        <f t="shared" si="7"/>
        <v>9.1435185185184675E-4</v>
      </c>
      <c r="K40" s="33"/>
      <c r="M40" s="71">
        <f t="shared" si="8"/>
        <v>29</v>
      </c>
      <c r="N40" s="71">
        <f t="shared" si="9"/>
        <v>84</v>
      </c>
      <c r="P40" s="38">
        <v>34</v>
      </c>
      <c r="Q40" s="45">
        <v>124</v>
      </c>
      <c r="R40" s="43">
        <v>5.1446759259259262E-2</v>
      </c>
      <c r="S40" s="37"/>
      <c r="T40" s="39">
        <v>16</v>
      </c>
      <c r="U40" s="46">
        <v>124</v>
      </c>
      <c r="V40" s="47">
        <v>0.13841435185185186</v>
      </c>
      <c r="W40" s="40">
        <v>0</v>
      </c>
      <c r="X40" s="38">
        <v>34</v>
      </c>
      <c r="Y40" s="45">
        <v>124</v>
      </c>
      <c r="Z40" s="43">
        <v>0.18180555555555555</v>
      </c>
      <c r="AA40" s="37">
        <v>0</v>
      </c>
      <c r="AB40" s="39"/>
      <c r="AC40" s="46"/>
      <c r="AD40" s="47"/>
      <c r="AE40" s="40"/>
      <c r="AF40" s="37"/>
      <c r="AG40" s="44"/>
    </row>
    <row r="41" spans="1:33" s="71" customFormat="1" ht="13.7" customHeight="1" x14ac:dyDescent="0.2">
      <c r="A41" s="55">
        <v>30</v>
      </c>
      <c r="B41" s="115">
        <v>80</v>
      </c>
      <c r="C41" s="65" t="e">
        <f t="shared" si="0"/>
        <v>#N/A</v>
      </c>
      <c r="D41" s="66" t="e">
        <f t="shared" si="1"/>
        <v>#N/A</v>
      </c>
      <c r="E41" s="67" t="e">
        <f t="shared" si="2"/>
        <v>#N/A</v>
      </c>
      <c r="F41" s="68" t="e">
        <f t="shared" si="3"/>
        <v>#N/A</v>
      </c>
      <c r="G41" s="69" t="e">
        <f t="shared" si="4"/>
        <v>#N/A</v>
      </c>
      <c r="H41" s="69" t="e">
        <f t="shared" si="5"/>
        <v>#N/A</v>
      </c>
      <c r="I41" s="70">
        <f t="shared" si="6"/>
        <v>0.3716666666666667</v>
      </c>
      <c r="J41" s="33">
        <f t="shared" si="7"/>
        <v>9.1435185185184675E-4</v>
      </c>
      <c r="K41" s="33"/>
      <c r="M41" s="71">
        <f t="shared" si="8"/>
        <v>30</v>
      </c>
      <c r="N41" s="71">
        <f t="shared" si="9"/>
        <v>85</v>
      </c>
      <c r="P41" s="38">
        <v>51</v>
      </c>
      <c r="Q41" s="45">
        <v>80</v>
      </c>
      <c r="R41" s="43">
        <v>5.1446759259259262E-2</v>
      </c>
      <c r="S41" s="37"/>
      <c r="T41" s="39">
        <v>11</v>
      </c>
      <c r="U41" s="46">
        <v>80</v>
      </c>
      <c r="V41" s="47">
        <v>0.13841435185185186</v>
      </c>
      <c r="W41" s="40">
        <v>0</v>
      </c>
      <c r="X41" s="38">
        <v>23</v>
      </c>
      <c r="Y41" s="45">
        <v>80</v>
      </c>
      <c r="Z41" s="43">
        <v>0.18180555555555555</v>
      </c>
      <c r="AA41" s="37">
        <v>0</v>
      </c>
      <c r="AB41" s="39"/>
      <c r="AC41" s="46"/>
      <c r="AD41" s="47"/>
      <c r="AE41" s="40"/>
      <c r="AF41" s="37"/>
      <c r="AG41" s="44"/>
    </row>
    <row r="42" spans="1:33" s="71" customFormat="1" ht="13.7" customHeight="1" x14ac:dyDescent="0.2">
      <c r="A42" s="55">
        <v>31</v>
      </c>
      <c r="B42" s="115">
        <v>59</v>
      </c>
      <c r="C42" s="65" t="str">
        <f t="shared" si="0"/>
        <v>CZE19960727</v>
      </c>
      <c r="D42" s="66" t="str">
        <f t="shared" si="1"/>
        <v xml:space="preserve">PREJDA Václav </v>
      </c>
      <c r="E42" s="67" t="str">
        <f t="shared" si="2"/>
        <v xml:space="preserve">SK JIŘÍ TEAM OSTRAVA </v>
      </c>
      <c r="F42" s="68">
        <f t="shared" si="3"/>
        <v>16035</v>
      </c>
      <c r="G42" s="69" t="str">
        <f t="shared" si="4"/>
        <v>JUNIOR</v>
      </c>
      <c r="H42" s="69" t="str">
        <f t="shared" si="5"/>
        <v>GLI</v>
      </c>
      <c r="I42" s="70">
        <f t="shared" si="6"/>
        <v>0.3716666666666667</v>
      </c>
      <c r="J42" s="33">
        <f t="shared" si="7"/>
        <v>9.1435185185184675E-4</v>
      </c>
      <c r="K42" s="33"/>
      <c r="M42" s="71">
        <f t="shared" si="8"/>
        <v>31</v>
      </c>
      <c r="N42" s="71">
        <f t="shared" si="9"/>
        <v>90</v>
      </c>
      <c r="P42" s="38">
        <v>47</v>
      </c>
      <c r="Q42" s="45">
        <v>59</v>
      </c>
      <c r="R42" s="43">
        <v>5.1446759259259262E-2</v>
      </c>
      <c r="S42" s="37"/>
      <c r="T42" s="39">
        <v>13</v>
      </c>
      <c r="U42" s="46">
        <v>59</v>
      </c>
      <c r="V42" s="47">
        <v>0.13841435185185186</v>
      </c>
      <c r="W42" s="40">
        <v>0</v>
      </c>
      <c r="X42" s="38">
        <v>30</v>
      </c>
      <c r="Y42" s="45">
        <v>59</v>
      </c>
      <c r="Z42" s="43">
        <v>0.18180555555555555</v>
      </c>
      <c r="AA42" s="37">
        <v>0</v>
      </c>
      <c r="AB42" s="39"/>
      <c r="AC42" s="46"/>
      <c r="AD42" s="47"/>
      <c r="AE42" s="40"/>
      <c r="AF42" s="37"/>
      <c r="AG42" s="44"/>
    </row>
    <row r="43" spans="1:33" s="71" customFormat="1" ht="13.7" customHeight="1" x14ac:dyDescent="0.2">
      <c r="A43" s="55">
        <v>32</v>
      </c>
      <c r="B43" s="115">
        <v>22</v>
      </c>
      <c r="C43" s="65" t="str">
        <f t="shared" si="0"/>
        <v>GER19980505</v>
      </c>
      <c r="D43" s="66" t="str">
        <f t="shared" si="1"/>
        <v>HAUPT Tarik</v>
      </c>
      <c r="E43" s="67" t="str">
        <f t="shared" si="2"/>
        <v>RG BERLIN</v>
      </c>
      <c r="F43" s="68" t="str">
        <f t="shared" si="3"/>
        <v>BER 032308</v>
      </c>
      <c r="G43" s="69" t="str">
        <f t="shared" si="4"/>
        <v>CADET</v>
      </c>
      <c r="H43" s="69" t="str">
        <f t="shared" si="5"/>
        <v>RGB</v>
      </c>
      <c r="I43" s="70">
        <f t="shared" si="6"/>
        <v>0.3716666666666667</v>
      </c>
      <c r="J43" s="33">
        <f t="shared" si="7"/>
        <v>9.1435185185184675E-4</v>
      </c>
      <c r="K43" s="33"/>
      <c r="M43" s="71">
        <f t="shared" si="8"/>
        <v>32</v>
      </c>
      <c r="N43" s="71">
        <f t="shared" si="9"/>
        <v>92</v>
      </c>
      <c r="P43" s="38">
        <v>41</v>
      </c>
      <c r="Q43" s="45">
        <v>22</v>
      </c>
      <c r="R43" s="43">
        <v>5.1446759259259262E-2</v>
      </c>
      <c r="S43" s="37"/>
      <c r="T43" s="39">
        <v>36</v>
      </c>
      <c r="U43" s="46">
        <v>22</v>
      </c>
      <c r="V43" s="47">
        <v>0.13841435185185186</v>
      </c>
      <c r="W43" s="40">
        <v>0</v>
      </c>
      <c r="X43" s="38">
        <v>15</v>
      </c>
      <c r="Y43" s="45">
        <v>22</v>
      </c>
      <c r="Z43" s="43">
        <v>0.18180555555555555</v>
      </c>
      <c r="AA43" s="37">
        <v>0</v>
      </c>
      <c r="AB43" s="39"/>
      <c r="AC43" s="46"/>
      <c r="AD43" s="47"/>
      <c r="AE43" s="40"/>
      <c r="AF43" s="37"/>
      <c r="AG43" s="44"/>
    </row>
    <row r="44" spans="1:33" s="71" customFormat="1" ht="13.7" customHeight="1" x14ac:dyDescent="0.2">
      <c r="A44" s="55">
        <v>33</v>
      </c>
      <c r="B44" s="115">
        <v>18</v>
      </c>
      <c r="C44" s="65" t="str">
        <f t="shared" ref="C44:C75" si="10">VLOOKUP(B44,STARTOVKA,2,0)</f>
        <v>GER19980906</v>
      </c>
      <c r="D44" s="66" t="str">
        <f t="shared" ref="D44:D75" si="11">VLOOKUP(B44,STARTOVKA,3,0)</f>
        <v>ZSCHOCKE Maximilian</v>
      </c>
      <c r="E44" s="67" t="str">
        <f t="shared" ref="E44:E75" si="12">VLOOKUP(B44,STARTOVKA,4,0)</f>
        <v>JUNIOREN SCHWALBE TEAM SACHSEN</v>
      </c>
      <c r="F44" s="68" t="str">
        <f t="shared" ref="F44:F75" si="13">VLOOKUP(B44,STARTOVKA,5,0)</f>
        <v>SAC 135079</v>
      </c>
      <c r="G44" s="69" t="str">
        <f t="shared" ref="G44:G75" si="14">VLOOKUP(B44,STARTOVKA,6,0)</f>
        <v>CADET</v>
      </c>
      <c r="H44" s="69" t="str">
        <f t="shared" ref="H44:H75" si="15">VLOOKUP(B44,STARTOVKA,7,0)</f>
        <v>SCW</v>
      </c>
      <c r="I44" s="70">
        <f t="shared" ref="I44:I75" si="16">SUM(R44,V44,Z44,AD44)-SUM(S44,W44,AA44,AE44)+AF44</f>
        <v>0.3716666666666667</v>
      </c>
      <c r="J44" s="33">
        <f t="shared" ref="J44:J75" si="17">I44-$I$12</f>
        <v>9.1435185185184675E-4</v>
      </c>
      <c r="K44" s="33"/>
      <c r="M44" s="71">
        <f t="shared" ref="M44:M75" si="18">IF(A44="","",A44)</f>
        <v>33</v>
      </c>
      <c r="N44" s="71">
        <f t="shared" ref="N44:N75" si="19">SUM(P44,T44,X44,AB44,)</f>
        <v>95</v>
      </c>
      <c r="P44" s="38">
        <v>36</v>
      </c>
      <c r="Q44" s="45">
        <v>18</v>
      </c>
      <c r="R44" s="43">
        <v>5.1446759259259262E-2</v>
      </c>
      <c r="S44" s="37"/>
      <c r="T44" s="39">
        <v>20</v>
      </c>
      <c r="U44" s="46">
        <v>18</v>
      </c>
      <c r="V44" s="47">
        <v>0.13841435185185186</v>
      </c>
      <c r="W44" s="40">
        <v>0</v>
      </c>
      <c r="X44" s="38">
        <v>39</v>
      </c>
      <c r="Y44" s="45">
        <v>18</v>
      </c>
      <c r="Z44" s="43">
        <v>0.18180555555555555</v>
      </c>
      <c r="AA44" s="37">
        <v>0</v>
      </c>
      <c r="AB44" s="39"/>
      <c r="AC44" s="46"/>
      <c r="AD44" s="47"/>
      <c r="AE44" s="40"/>
      <c r="AF44" s="37"/>
      <c r="AG44" s="44"/>
    </row>
    <row r="45" spans="1:33" s="71" customFormat="1" ht="13.7" customHeight="1" x14ac:dyDescent="0.2">
      <c r="A45" s="55">
        <v>34</v>
      </c>
      <c r="B45" s="115">
        <v>106</v>
      </c>
      <c r="C45" s="65" t="str">
        <f t="shared" si="10"/>
        <v>CZE19970109</v>
      </c>
      <c r="D45" s="66" t="str">
        <f t="shared" si="11"/>
        <v xml:space="preserve">SVATEK Miroslav </v>
      </c>
      <c r="E45" s="67" t="str">
        <f t="shared" si="12"/>
        <v xml:space="preserve">PROFI SPORT CHEB </v>
      </c>
      <c r="F45" s="68">
        <f t="shared" si="13"/>
        <v>9623</v>
      </c>
      <c r="G45" s="69" t="str">
        <f t="shared" si="14"/>
        <v>JUNIOR*</v>
      </c>
      <c r="H45" s="69" t="str">
        <f t="shared" si="15"/>
        <v>LOU</v>
      </c>
      <c r="I45" s="70">
        <f t="shared" si="16"/>
        <v>0.3716666666666667</v>
      </c>
      <c r="J45" s="33">
        <f t="shared" si="17"/>
        <v>9.1435185185184675E-4</v>
      </c>
      <c r="K45" s="33"/>
      <c r="M45" s="71">
        <f t="shared" si="18"/>
        <v>34</v>
      </c>
      <c r="N45" s="71">
        <f t="shared" si="19"/>
        <v>101</v>
      </c>
      <c r="P45" s="38">
        <v>42</v>
      </c>
      <c r="Q45" s="45">
        <v>106</v>
      </c>
      <c r="R45" s="43">
        <v>5.1446759259259262E-2</v>
      </c>
      <c r="S45" s="37"/>
      <c r="T45" s="39">
        <v>30</v>
      </c>
      <c r="U45" s="46">
        <v>106</v>
      </c>
      <c r="V45" s="47">
        <v>0.13841435185185186</v>
      </c>
      <c r="W45" s="40">
        <v>0</v>
      </c>
      <c r="X45" s="38">
        <v>29</v>
      </c>
      <c r="Y45" s="45">
        <v>106</v>
      </c>
      <c r="Z45" s="43">
        <v>0.18180555555555555</v>
      </c>
      <c r="AA45" s="37">
        <v>0</v>
      </c>
      <c r="AB45" s="39"/>
      <c r="AC45" s="46"/>
      <c r="AD45" s="47"/>
      <c r="AE45" s="40"/>
      <c r="AF45" s="37"/>
      <c r="AG45" s="44"/>
    </row>
    <row r="46" spans="1:33" s="71" customFormat="1" ht="13.7" customHeight="1" x14ac:dyDescent="0.2">
      <c r="A46" s="55">
        <v>35</v>
      </c>
      <c r="B46" s="115">
        <v>11</v>
      </c>
      <c r="C46" s="65" t="str">
        <f t="shared" si="10"/>
        <v>GER19961026</v>
      </c>
      <c r="D46" s="66" t="str">
        <f t="shared" si="11"/>
        <v>FRANZ Paul</v>
      </c>
      <c r="E46" s="67" t="str">
        <f t="shared" si="12"/>
        <v>JUNIOREN SCHWALBE TEAM SACHSEN</v>
      </c>
      <c r="F46" s="68" t="str">
        <f t="shared" si="13"/>
        <v>SAC 134886</v>
      </c>
      <c r="G46" s="69" t="str">
        <f t="shared" si="14"/>
        <v>JUNIOR</v>
      </c>
      <c r="H46" s="69" t="str">
        <f t="shared" si="15"/>
        <v>SCW</v>
      </c>
      <c r="I46" s="70">
        <f t="shared" si="16"/>
        <v>0.3716666666666667</v>
      </c>
      <c r="J46" s="33">
        <f t="shared" si="17"/>
        <v>9.1435185185184675E-4</v>
      </c>
      <c r="K46" s="33"/>
      <c r="M46" s="71">
        <f t="shared" si="18"/>
        <v>35</v>
      </c>
      <c r="N46" s="71">
        <f t="shared" si="19"/>
        <v>110</v>
      </c>
      <c r="P46" s="38">
        <v>61</v>
      </c>
      <c r="Q46" s="45">
        <v>11</v>
      </c>
      <c r="R46" s="43">
        <v>5.1446759259259262E-2</v>
      </c>
      <c r="S46" s="37"/>
      <c r="T46" s="39">
        <v>17</v>
      </c>
      <c r="U46" s="46">
        <v>11</v>
      </c>
      <c r="V46" s="47">
        <v>0.13841435185185186</v>
      </c>
      <c r="W46" s="40">
        <v>0</v>
      </c>
      <c r="X46" s="38">
        <v>32</v>
      </c>
      <c r="Y46" s="45">
        <v>11</v>
      </c>
      <c r="Z46" s="43">
        <v>0.18180555555555555</v>
      </c>
      <c r="AA46" s="37">
        <v>0</v>
      </c>
      <c r="AB46" s="39"/>
      <c r="AC46" s="46"/>
      <c r="AD46" s="47"/>
      <c r="AE46" s="40"/>
      <c r="AF46" s="37"/>
      <c r="AG46" s="44"/>
    </row>
    <row r="47" spans="1:33" s="71" customFormat="1" ht="13.7" customHeight="1" x14ac:dyDescent="0.2">
      <c r="A47" s="55">
        <v>36</v>
      </c>
      <c r="B47" s="115">
        <v>111</v>
      </c>
      <c r="C47" s="65" t="str">
        <f t="shared" si="10"/>
        <v>GER19960410</v>
      </c>
      <c r="D47" s="66" t="str">
        <f t="shared" si="11"/>
        <v>BECKER Alexander</v>
      </c>
      <c r="E47" s="67" t="str">
        <f t="shared" si="12"/>
        <v>TEAM BRANDENBURG - RSC COTTBUS</v>
      </c>
      <c r="F47" s="68" t="str">
        <f t="shared" si="13"/>
        <v>042439-11</v>
      </c>
      <c r="G47" s="69" t="str">
        <f t="shared" si="14"/>
        <v>JUNIOR</v>
      </c>
      <c r="H47" s="69" t="str">
        <f t="shared" si="15"/>
        <v>COT</v>
      </c>
      <c r="I47" s="70">
        <f t="shared" si="16"/>
        <v>0.3716666666666667</v>
      </c>
      <c r="J47" s="33">
        <f t="shared" si="17"/>
        <v>9.1435185185184675E-4</v>
      </c>
      <c r="K47" s="33"/>
      <c r="M47" s="71">
        <f t="shared" si="18"/>
        <v>36</v>
      </c>
      <c r="N47" s="71">
        <f t="shared" si="19"/>
        <v>118</v>
      </c>
      <c r="P47" s="38">
        <v>44</v>
      </c>
      <c r="Q47" s="45">
        <v>111</v>
      </c>
      <c r="R47" s="43">
        <v>5.1446759259259262E-2</v>
      </c>
      <c r="S47" s="37"/>
      <c r="T47" s="39">
        <v>25</v>
      </c>
      <c r="U47" s="46">
        <v>111</v>
      </c>
      <c r="V47" s="47">
        <v>0.13841435185185186</v>
      </c>
      <c r="W47" s="40">
        <v>0</v>
      </c>
      <c r="X47" s="38">
        <v>49</v>
      </c>
      <c r="Y47" s="45">
        <v>111</v>
      </c>
      <c r="Z47" s="43">
        <v>0.18180555555555555</v>
      </c>
      <c r="AA47" s="37">
        <v>0</v>
      </c>
      <c r="AB47" s="39"/>
      <c r="AC47" s="46"/>
      <c r="AD47" s="47"/>
      <c r="AE47" s="40"/>
      <c r="AF47" s="37"/>
      <c r="AG47" s="44"/>
    </row>
    <row r="48" spans="1:33" s="71" customFormat="1" ht="13.7" customHeight="1" x14ac:dyDescent="0.2">
      <c r="A48" s="55">
        <v>37</v>
      </c>
      <c r="B48" s="115">
        <v>64</v>
      </c>
      <c r="C48" s="65" t="str">
        <f t="shared" si="10"/>
        <v>POL19960504</v>
      </c>
      <c r="D48" s="66" t="str">
        <f t="shared" si="11"/>
        <v>POLKOWSKI Bartłomiej</v>
      </c>
      <c r="E48" s="67" t="str">
        <f t="shared" si="12"/>
        <v xml:space="preserve">DSR AUTHOR GÓRNIK WAŁBRZYCH </v>
      </c>
      <c r="F48" s="68" t="str">
        <f t="shared" si="13"/>
        <v>DLS162</v>
      </c>
      <c r="G48" s="69" t="str">
        <f t="shared" si="14"/>
        <v>JUNIOR</v>
      </c>
      <c r="H48" s="69" t="str">
        <f t="shared" si="15"/>
        <v>GOR</v>
      </c>
      <c r="I48" s="70">
        <f t="shared" si="16"/>
        <v>0.3716666666666667</v>
      </c>
      <c r="J48" s="33">
        <f t="shared" si="17"/>
        <v>9.1435185185184675E-4</v>
      </c>
      <c r="K48" s="33"/>
      <c r="M48" s="71">
        <f t="shared" si="18"/>
        <v>37</v>
      </c>
      <c r="N48" s="71">
        <f t="shared" si="19"/>
        <v>120</v>
      </c>
      <c r="P48" s="38">
        <v>39</v>
      </c>
      <c r="Q48" s="45">
        <v>64</v>
      </c>
      <c r="R48" s="43">
        <v>5.1446759259259262E-2</v>
      </c>
      <c r="S48" s="37"/>
      <c r="T48" s="39">
        <v>37</v>
      </c>
      <c r="U48" s="46">
        <v>64</v>
      </c>
      <c r="V48" s="47">
        <v>0.13841435185185186</v>
      </c>
      <c r="W48" s="40">
        <v>0</v>
      </c>
      <c r="X48" s="38">
        <v>44</v>
      </c>
      <c r="Y48" s="45">
        <v>64</v>
      </c>
      <c r="Z48" s="43">
        <v>0.18180555555555555</v>
      </c>
      <c r="AA48" s="37">
        <v>0</v>
      </c>
      <c r="AB48" s="39"/>
      <c r="AC48" s="46"/>
      <c r="AD48" s="47"/>
      <c r="AE48" s="40"/>
      <c r="AF48" s="37"/>
      <c r="AG48" s="44"/>
    </row>
    <row r="49" spans="1:33" s="71" customFormat="1" ht="13.7" customHeight="1" x14ac:dyDescent="0.2">
      <c r="A49" s="55">
        <v>38</v>
      </c>
      <c r="B49" s="115">
        <v>88</v>
      </c>
      <c r="C49" s="65" t="e">
        <f t="shared" si="10"/>
        <v>#N/A</v>
      </c>
      <c r="D49" s="66" t="e">
        <f t="shared" si="11"/>
        <v>#N/A</v>
      </c>
      <c r="E49" s="67" t="e">
        <f t="shared" si="12"/>
        <v>#N/A</v>
      </c>
      <c r="F49" s="68" t="e">
        <f t="shared" si="13"/>
        <v>#N/A</v>
      </c>
      <c r="G49" s="69" t="e">
        <f t="shared" si="14"/>
        <v>#N/A</v>
      </c>
      <c r="H49" s="69" t="e">
        <f t="shared" si="15"/>
        <v>#N/A</v>
      </c>
      <c r="I49" s="70">
        <f t="shared" si="16"/>
        <v>0.3716666666666667</v>
      </c>
      <c r="J49" s="33">
        <f t="shared" si="17"/>
        <v>9.1435185185184675E-4</v>
      </c>
      <c r="K49" s="33"/>
      <c r="M49" s="71">
        <f t="shared" si="18"/>
        <v>38</v>
      </c>
      <c r="N49" s="71">
        <f t="shared" si="19"/>
        <v>132</v>
      </c>
      <c r="P49" s="38">
        <v>32</v>
      </c>
      <c r="Q49" s="45">
        <v>88</v>
      </c>
      <c r="R49" s="43">
        <v>5.1446759259259262E-2</v>
      </c>
      <c r="S49" s="37"/>
      <c r="T49" s="39">
        <v>60</v>
      </c>
      <c r="U49" s="46">
        <v>88</v>
      </c>
      <c r="V49" s="47">
        <v>0.13841435185185186</v>
      </c>
      <c r="W49" s="40">
        <v>0</v>
      </c>
      <c r="X49" s="38">
        <v>40</v>
      </c>
      <c r="Y49" s="45">
        <v>88</v>
      </c>
      <c r="Z49" s="43">
        <v>0.18180555555555555</v>
      </c>
      <c r="AA49" s="37">
        <v>0</v>
      </c>
      <c r="AB49" s="39"/>
      <c r="AC49" s="46"/>
      <c r="AD49" s="47"/>
      <c r="AE49" s="40"/>
      <c r="AF49" s="37"/>
      <c r="AG49" s="44"/>
    </row>
    <row r="50" spans="1:33" s="71" customFormat="1" ht="13.7" customHeight="1" x14ac:dyDescent="0.2">
      <c r="A50" s="55">
        <v>39</v>
      </c>
      <c r="B50" s="115">
        <v>118</v>
      </c>
      <c r="C50" s="65" t="e">
        <f t="shared" si="10"/>
        <v>#N/A</v>
      </c>
      <c r="D50" s="66" t="e">
        <f t="shared" si="11"/>
        <v>#N/A</v>
      </c>
      <c r="E50" s="67" t="e">
        <f t="shared" si="12"/>
        <v>#N/A</v>
      </c>
      <c r="F50" s="68" t="e">
        <f t="shared" si="13"/>
        <v>#N/A</v>
      </c>
      <c r="G50" s="69" t="e">
        <f t="shared" si="14"/>
        <v>#N/A</v>
      </c>
      <c r="H50" s="69" t="e">
        <f t="shared" si="15"/>
        <v>#N/A</v>
      </c>
      <c r="I50" s="70">
        <f t="shared" si="16"/>
        <v>0.3716666666666667</v>
      </c>
      <c r="J50" s="33">
        <f t="shared" si="17"/>
        <v>9.1435185185184675E-4</v>
      </c>
      <c r="K50" s="33"/>
      <c r="M50" s="71">
        <f t="shared" si="18"/>
        <v>39</v>
      </c>
      <c r="N50" s="71">
        <f t="shared" si="19"/>
        <v>136</v>
      </c>
      <c r="P50" s="38">
        <v>37</v>
      </c>
      <c r="Q50" s="45">
        <v>118</v>
      </c>
      <c r="R50" s="43">
        <v>5.1446759259259262E-2</v>
      </c>
      <c r="S50" s="37"/>
      <c r="T50" s="39">
        <v>63</v>
      </c>
      <c r="U50" s="46">
        <v>118</v>
      </c>
      <c r="V50" s="47">
        <v>0.13841435185185186</v>
      </c>
      <c r="W50" s="40">
        <v>0</v>
      </c>
      <c r="X50" s="38">
        <v>36</v>
      </c>
      <c r="Y50" s="45">
        <v>118</v>
      </c>
      <c r="Z50" s="43">
        <v>0.18180555555555555</v>
      </c>
      <c r="AA50" s="37">
        <v>0</v>
      </c>
      <c r="AB50" s="39"/>
      <c r="AC50" s="46"/>
      <c r="AD50" s="47"/>
      <c r="AE50" s="40"/>
      <c r="AF50" s="37"/>
      <c r="AG50" s="44"/>
    </row>
    <row r="51" spans="1:33" s="71" customFormat="1" ht="13.7" customHeight="1" x14ac:dyDescent="0.2">
      <c r="A51" s="55">
        <v>40</v>
      </c>
      <c r="B51" s="115">
        <v>50</v>
      </c>
      <c r="C51" s="65" t="str">
        <f t="shared" si="10"/>
        <v>CZE19960203</v>
      </c>
      <c r="D51" s="66" t="str">
        <f t="shared" si="11"/>
        <v xml:space="preserve">VRÁNA Dominik </v>
      </c>
      <c r="E51" s="67" t="str">
        <f t="shared" si="12"/>
        <v>KC KOOPERATIVA SG JABLONEC N.N</v>
      </c>
      <c r="F51" s="68">
        <f t="shared" si="13"/>
        <v>8884</v>
      </c>
      <c r="G51" s="69" t="str">
        <f t="shared" si="14"/>
        <v>JUNIOR</v>
      </c>
      <c r="H51" s="69" t="str">
        <f t="shared" si="15"/>
        <v>KOO</v>
      </c>
      <c r="I51" s="70">
        <f t="shared" si="16"/>
        <v>0.3716666666666667</v>
      </c>
      <c r="J51" s="33">
        <f t="shared" si="17"/>
        <v>9.1435185185184675E-4</v>
      </c>
      <c r="K51" s="33"/>
      <c r="M51" s="71">
        <f t="shared" si="18"/>
        <v>40</v>
      </c>
      <c r="N51" s="71">
        <f t="shared" si="19"/>
        <v>141</v>
      </c>
      <c r="P51" s="38">
        <v>84</v>
      </c>
      <c r="Q51" s="45">
        <v>50</v>
      </c>
      <c r="R51" s="43">
        <v>5.1446759259259262E-2</v>
      </c>
      <c r="S51" s="37"/>
      <c r="T51" s="39">
        <v>24</v>
      </c>
      <c r="U51" s="46">
        <v>50</v>
      </c>
      <c r="V51" s="47">
        <v>0.13841435185185186</v>
      </c>
      <c r="W51" s="40">
        <v>0</v>
      </c>
      <c r="X51" s="38">
        <v>33</v>
      </c>
      <c r="Y51" s="45">
        <v>50</v>
      </c>
      <c r="Z51" s="43">
        <v>0.18180555555555555</v>
      </c>
      <c r="AA51" s="37">
        <v>0</v>
      </c>
      <c r="AB51" s="39"/>
      <c r="AC51" s="46"/>
      <c r="AD51" s="47"/>
      <c r="AE51" s="40"/>
      <c r="AF51" s="37"/>
      <c r="AG51" s="44"/>
    </row>
    <row r="52" spans="1:33" s="71" customFormat="1" ht="13.7" customHeight="1" x14ac:dyDescent="0.2">
      <c r="A52" s="55">
        <v>41</v>
      </c>
      <c r="B52" s="115">
        <v>94</v>
      </c>
      <c r="C52" s="65" t="str">
        <f t="shared" si="10"/>
        <v>CZE19970127</v>
      </c>
      <c r="D52" s="66" t="str">
        <f t="shared" si="11"/>
        <v xml:space="preserve">KOTOUČEK Matěj </v>
      </c>
      <c r="E52" s="67" t="str">
        <f t="shared" si="12"/>
        <v xml:space="preserve">TJ FAVORIT BRNO </v>
      </c>
      <c r="F52" s="68">
        <f t="shared" si="13"/>
        <v>9917</v>
      </c>
      <c r="G52" s="69" t="str">
        <f t="shared" si="14"/>
        <v>JUNIOR*</v>
      </c>
      <c r="H52" s="69" t="str">
        <f t="shared" si="15"/>
        <v>FAV</v>
      </c>
      <c r="I52" s="70">
        <f t="shared" si="16"/>
        <v>0.3716666666666667</v>
      </c>
      <c r="J52" s="33">
        <f t="shared" si="17"/>
        <v>9.1435185185184675E-4</v>
      </c>
      <c r="K52" s="33"/>
      <c r="M52" s="71">
        <f t="shared" si="18"/>
        <v>41</v>
      </c>
      <c r="N52" s="71">
        <f t="shared" si="19"/>
        <v>143</v>
      </c>
      <c r="P52" s="38">
        <v>64</v>
      </c>
      <c r="Q52" s="45">
        <v>94</v>
      </c>
      <c r="R52" s="43">
        <v>5.1446759259259262E-2</v>
      </c>
      <c r="S52" s="37"/>
      <c r="T52" s="39">
        <v>33</v>
      </c>
      <c r="U52" s="46">
        <v>94</v>
      </c>
      <c r="V52" s="47">
        <v>0.13841435185185186</v>
      </c>
      <c r="W52" s="40">
        <v>0</v>
      </c>
      <c r="X52" s="38">
        <v>46</v>
      </c>
      <c r="Y52" s="45">
        <v>94</v>
      </c>
      <c r="Z52" s="43">
        <v>0.18180555555555555</v>
      </c>
      <c r="AA52" s="37">
        <v>0</v>
      </c>
      <c r="AB52" s="39"/>
      <c r="AC52" s="46"/>
      <c r="AD52" s="47"/>
      <c r="AE52" s="40"/>
      <c r="AF52" s="37"/>
      <c r="AG52" s="44"/>
    </row>
    <row r="53" spans="1:33" s="71" customFormat="1" ht="13.7" customHeight="1" x14ac:dyDescent="0.2">
      <c r="A53" s="55">
        <v>42</v>
      </c>
      <c r="B53" s="115">
        <v>85</v>
      </c>
      <c r="C53" s="65" t="str">
        <f t="shared" si="10"/>
        <v>CZE19970804</v>
      </c>
      <c r="D53" s="66" t="str">
        <f t="shared" si="11"/>
        <v xml:space="preserve">SPUDIL Martin </v>
      </c>
      <c r="E53" s="67" t="str">
        <f t="shared" si="12"/>
        <v xml:space="preserve">SP KOLO LOAP SPECIALIZED </v>
      </c>
      <c r="F53" s="68">
        <f t="shared" si="13"/>
        <v>10880</v>
      </c>
      <c r="G53" s="69" t="str">
        <f t="shared" si="14"/>
        <v>JUNIOR*</v>
      </c>
      <c r="H53" s="69" t="str">
        <f t="shared" si="15"/>
        <v>KOV</v>
      </c>
      <c r="I53" s="70">
        <f t="shared" si="16"/>
        <v>0.3716666666666667</v>
      </c>
      <c r="J53" s="33">
        <f t="shared" si="17"/>
        <v>9.1435185185184675E-4</v>
      </c>
      <c r="K53" s="33"/>
      <c r="M53" s="71">
        <f t="shared" si="18"/>
        <v>42</v>
      </c>
      <c r="N53" s="71">
        <f t="shared" si="19"/>
        <v>147</v>
      </c>
      <c r="P53" s="38">
        <v>30</v>
      </c>
      <c r="Q53" s="45">
        <v>85</v>
      </c>
      <c r="R53" s="43">
        <v>5.1446759259259262E-2</v>
      </c>
      <c r="S53" s="37"/>
      <c r="T53" s="39">
        <v>58</v>
      </c>
      <c r="U53" s="46">
        <v>85</v>
      </c>
      <c r="V53" s="47">
        <v>0.13841435185185186</v>
      </c>
      <c r="W53" s="40">
        <v>0</v>
      </c>
      <c r="X53" s="38">
        <v>59</v>
      </c>
      <c r="Y53" s="45">
        <v>85</v>
      </c>
      <c r="Z53" s="43">
        <v>0.18180555555555555</v>
      </c>
      <c r="AA53" s="37">
        <v>0</v>
      </c>
      <c r="AB53" s="39"/>
      <c r="AC53" s="46"/>
      <c r="AD53" s="47"/>
      <c r="AE53" s="40"/>
      <c r="AF53" s="37"/>
      <c r="AG53" s="44"/>
    </row>
    <row r="54" spans="1:33" s="71" customFormat="1" ht="13.7" customHeight="1" x14ac:dyDescent="0.2">
      <c r="A54" s="55">
        <v>43</v>
      </c>
      <c r="B54" s="115">
        <v>105</v>
      </c>
      <c r="C54" s="65" t="str">
        <f t="shared" si="10"/>
        <v>CZE19960511</v>
      </c>
      <c r="D54" s="66" t="str">
        <f t="shared" si="11"/>
        <v xml:space="preserve">RAJCHART Jan </v>
      </c>
      <c r="E54" s="67" t="str">
        <f t="shared" si="12"/>
        <v xml:space="preserve">NUTREND SPECIALIZED RACING </v>
      </c>
      <c r="F54" s="68">
        <f t="shared" si="13"/>
        <v>7437</v>
      </c>
      <c r="G54" s="69" t="str">
        <f t="shared" si="14"/>
        <v>JUNIOR</v>
      </c>
      <c r="H54" s="69" t="str">
        <f t="shared" si="15"/>
        <v>LOU</v>
      </c>
      <c r="I54" s="70">
        <f t="shared" si="16"/>
        <v>0.3716666666666667</v>
      </c>
      <c r="J54" s="33">
        <f t="shared" si="17"/>
        <v>9.1435185185184675E-4</v>
      </c>
      <c r="K54" s="33"/>
      <c r="M54" s="71">
        <f t="shared" si="18"/>
        <v>43</v>
      </c>
      <c r="N54" s="71">
        <f t="shared" si="19"/>
        <v>150</v>
      </c>
      <c r="P54" s="38">
        <v>52</v>
      </c>
      <c r="Q54" s="45">
        <v>105</v>
      </c>
      <c r="R54" s="43">
        <v>5.1446759259259262E-2</v>
      </c>
      <c r="S54" s="37"/>
      <c r="T54" s="39">
        <v>55</v>
      </c>
      <c r="U54" s="46">
        <v>105</v>
      </c>
      <c r="V54" s="47">
        <v>0.13841435185185186</v>
      </c>
      <c r="W54" s="40">
        <v>0</v>
      </c>
      <c r="X54" s="38">
        <v>43</v>
      </c>
      <c r="Y54" s="45">
        <v>105</v>
      </c>
      <c r="Z54" s="43">
        <v>0.18180555555555555</v>
      </c>
      <c r="AA54" s="37">
        <v>0</v>
      </c>
      <c r="AB54" s="39"/>
      <c r="AC54" s="46"/>
      <c r="AD54" s="47"/>
      <c r="AE54" s="40"/>
      <c r="AF54" s="37"/>
      <c r="AG54" s="44"/>
    </row>
    <row r="55" spans="1:33" s="71" customFormat="1" ht="13.7" customHeight="1" x14ac:dyDescent="0.2">
      <c r="A55" s="55">
        <v>44</v>
      </c>
      <c r="B55" s="115">
        <v>92</v>
      </c>
      <c r="C55" s="65" t="str">
        <f t="shared" si="10"/>
        <v>CZE19970414</v>
      </c>
      <c r="D55" s="66" t="str">
        <f t="shared" si="11"/>
        <v xml:space="preserve">DVOŘÁK Jakub </v>
      </c>
      <c r="E55" s="67" t="str">
        <f t="shared" si="12"/>
        <v xml:space="preserve">TJ FAVORIT BRNO </v>
      </c>
      <c r="F55" s="68">
        <f t="shared" si="13"/>
        <v>14284</v>
      </c>
      <c r="G55" s="69" t="str">
        <f t="shared" si="14"/>
        <v>JUNIOR*</v>
      </c>
      <c r="H55" s="69" t="str">
        <f t="shared" si="15"/>
        <v>FAV</v>
      </c>
      <c r="I55" s="70">
        <f t="shared" si="16"/>
        <v>0.3716666666666667</v>
      </c>
      <c r="J55" s="33">
        <f t="shared" si="17"/>
        <v>9.1435185185184675E-4</v>
      </c>
      <c r="K55" s="33"/>
      <c r="M55" s="71">
        <f t="shared" si="18"/>
        <v>44</v>
      </c>
      <c r="N55" s="71">
        <f t="shared" si="19"/>
        <v>150</v>
      </c>
      <c r="P55" s="38">
        <v>28</v>
      </c>
      <c r="Q55" s="45">
        <v>92</v>
      </c>
      <c r="R55" s="43">
        <v>5.1446759259259262E-2</v>
      </c>
      <c r="S55" s="37"/>
      <c r="T55" s="39">
        <v>54</v>
      </c>
      <c r="U55" s="46">
        <v>92</v>
      </c>
      <c r="V55" s="47">
        <v>0.13841435185185186</v>
      </c>
      <c r="W55" s="40">
        <v>0</v>
      </c>
      <c r="X55" s="38">
        <v>68</v>
      </c>
      <c r="Y55" s="45">
        <v>92</v>
      </c>
      <c r="Z55" s="43">
        <v>0.18180555555555555</v>
      </c>
      <c r="AA55" s="37">
        <v>0</v>
      </c>
      <c r="AB55" s="39"/>
      <c r="AC55" s="46"/>
      <c r="AD55" s="47"/>
      <c r="AE55" s="40"/>
      <c r="AF55" s="37"/>
      <c r="AG55" s="44"/>
    </row>
    <row r="56" spans="1:33" s="71" customFormat="1" ht="13.7" customHeight="1" x14ac:dyDescent="0.2">
      <c r="A56" s="55">
        <v>45</v>
      </c>
      <c r="B56" s="115">
        <v>15</v>
      </c>
      <c r="C56" s="65" t="str">
        <f t="shared" si="10"/>
        <v>GER19980114</v>
      </c>
      <c r="D56" s="66" t="str">
        <f t="shared" si="11"/>
        <v>BONNES Julius</v>
      </c>
      <c r="E56" s="67" t="str">
        <f t="shared" si="12"/>
        <v>JUNIOREN SCHWALBE TEAM SACHSEN</v>
      </c>
      <c r="F56" s="68" t="str">
        <f t="shared" si="13"/>
        <v>SAC 142150</v>
      </c>
      <c r="G56" s="69" t="str">
        <f t="shared" si="14"/>
        <v>CADET</v>
      </c>
      <c r="H56" s="69" t="str">
        <f t="shared" si="15"/>
        <v>SCW</v>
      </c>
      <c r="I56" s="70">
        <f t="shared" si="16"/>
        <v>0.3716666666666667</v>
      </c>
      <c r="J56" s="33">
        <f t="shared" si="17"/>
        <v>9.1435185185184675E-4</v>
      </c>
      <c r="K56" s="33"/>
      <c r="M56" s="71">
        <f t="shared" si="18"/>
        <v>45</v>
      </c>
      <c r="N56" s="71">
        <f t="shared" si="19"/>
        <v>153</v>
      </c>
      <c r="P56" s="38">
        <v>43</v>
      </c>
      <c r="Q56" s="45">
        <v>15</v>
      </c>
      <c r="R56" s="43">
        <v>5.1446759259259262E-2</v>
      </c>
      <c r="S56" s="37"/>
      <c r="T56" s="39">
        <v>56</v>
      </c>
      <c r="U56" s="46">
        <v>15</v>
      </c>
      <c r="V56" s="47">
        <v>0.13841435185185186</v>
      </c>
      <c r="W56" s="40">
        <v>0</v>
      </c>
      <c r="X56" s="38">
        <v>54</v>
      </c>
      <c r="Y56" s="45">
        <v>15</v>
      </c>
      <c r="Z56" s="43">
        <v>0.18180555555555555</v>
      </c>
      <c r="AA56" s="37">
        <v>0</v>
      </c>
      <c r="AB56" s="39"/>
      <c r="AC56" s="46"/>
      <c r="AD56" s="47"/>
      <c r="AE56" s="40"/>
      <c r="AF56" s="37"/>
      <c r="AG56" s="44"/>
    </row>
    <row r="57" spans="1:33" s="71" customFormat="1" ht="13.7" customHeight="1" x14ac:dyDescent="0.2">
      <c r="A57" s="55">
        <v>46</v>
      </c>
      <c r="B57" s="115">
        <v>63</v>
      </c>
      <c r="C57" s="65" t="str">
        <f t="shared" si="10"/>
        <v>POL19960116</v>
      </c>
      <c r="D57" s="66" t="str">
        <f t="shared" si="11"/>
        <v>GORZAWSKI Kamil</v>
      </c>
      <c r="E57" s="67" t="str">
        <f t="shared" si="12"/>
        <v xml:space="preserve">DSR AUTHOR GÓRNIK WAŁBRZYCH </v>
      </c>
      <c r="F57" s="68" t="str">
        <f t="shared" si="13"/>
        <v>DLS164</v>
      </c>
      <c r="G57" s="69" t="str">
        <f t="shared" si="14"/>
        <v>JUNIOR</v>
      </c>
      <c r="H57" s="69" t="str">
        <f t="shared" si="15"/>
        <v>GOR</v>
      </c>
      <c r="I57" s="70">
        <f t="shared" si="16"/>
        <v>0.3716666666666667</v>
      </c>
      <c r="J57" s="33">
        <f t="shared" si="17"/>
        <v>9.1435185185184675E-4</v>
      </c>
      <c r="K57" s="33"/>
      <c r="M57" s="71">
        <f t="shared" si="18"/>
        <v>46</v>
      </c>
      <c r="N57" s="71">
        <f t="shared" si="19"/>
        <v>153</v>
      </c>
      <c r="P57" s="38">
        <v>56</v>
      </c>
      <c r="Q57" s="45">
        <v>63</v>
      </c>
      <c r="R57" s="43">
        <v>5.1446759259259262E-2</v>
      </c>
      <c r="S57" s="37"/>
      <c r="T57" s="39">
        <v>42</v>
      </c>
      <c r="U57" s="46">
        <v>63</v>
      </c>
      <c r="V57" s="47">
        <v>0.13841435185185186</v>
      </c>
      <c r="W57" s="40">
        <v>0</v>
      </c>
      <c r="X57" s="38">
        <v>55</v>
      </c>
      <c r="Y57" s="45">
        <v>63</v>
      </c>
      <c r="Z57" s="43">
        <v>0.18180555555555555</v>
      </c>
      <c r="AA57" s="37">
        <v>0</v>
      </c>
      <c r="AB57" s="39"/>
      <c r="AC57" s="46"/>
      <c r="AD57" s="47"/>
      <c r="AE57" s="40"/>
      <c r="AF57" s="37"/>
      <c r="AG57" s="44"/>
    </row>
    <row r="58" spans="1:33" s="71" customFormat="1" ht="13.7" customHeight="1" x14ac:dyDescent="0.2">
      <c r="A58" s="55">
        <v>47</v>
      </c>
      <c r="B58" s="115">
        <v>99</v>
      </c>
      <c r="C58" s="65" t="e">
        <f t="shared" si="10"/>
        <v>#N/A</v>
      </c>
      <c r="D58" s="66" t="e">
        <f t="shared" si="11"/>
        <v>#N/A</v>
      </c>
      <c r="E58" s="67" t="e">
        <f t="shared" si="12"/>
        <v>#N/A</v>
      </c>
      <c r="F58" s="68" t="e">
        <f t="shared" si="13"/>
        <v>#N/A</v>
      </c>
      <c r="G58" s="69" t="e">
        <f t="shared" si="14"/>
        <v>#N/A</v>
      </c>
      <c r="H58" s="69" t="e">
        <f t="shared" si="15"/>
        <v>#N/A</v>
      </c>
      <c r="I58" s="70">
        <f t="shared" si="16"/>
        <v>0.3716666666666667</v>
      </c>
      <c r="J58" s="33">
        <f t="shared" si="17"/>
        <v>9.1435185185184675E-4</v>
      </c>
      <c r="K58" s="33"/>
      <c r="M58" s="71">
        <f t="shared" si="18"/>
        <v>47</v>
      </c>
      <c r="N58" s="71">
        <f t="shared" si="19"/>
        <v>160</v>
      </c>
      <c r="P58" s="38">
        <v>45</v>
      </c>
      <c r="Q58" s="45">
        <v>99</v>
      </c>
      <c r="R58" s="43">
        <v>5.1446759259259262E-2</v>
      </c>
      <c r="S58" s="37"/>
      <c r="T58" s="39">
        <v>57</v>
      </c>
      <c r="U58" s="46">
        <v>99</v>
      </c>
      <c r="V58" s="47">
        <v>0.13841435185185186</v>
      </c>
      <c r="W58" s="40">
        <v>0</v>
      </c>
      <c r="X58" s="38">
        <v>58</v>
      </c>
      <c r="Y58" s="45">
        <v>99</v>
      </c>
      <c r="Z58" s="43">
        <v>0.18180555555555555</v>
      </c>
      <c r="AA58" s="37">
        <v>0</v>
      </c>
      <c r="AB58" s="39"/>
      <c r="AC58" s="46"/>
      <c r="AD58" s="47"/>
      <c r="AE58" s="40"/>
      <c r="AF58" s="37"/>
      <c r="AG58" s="44"/>
    </row>
    <row r="59" spans="1:33" s="71" customFormat="1" ht="13.7" customHeight="1" x14ac:dyDescent="0.2">
      <c r="A59" s="55">
        <v>48</v>
      </c>
      <c r="B59" s="115">
        <v>71</v>
      </c>
      <c r="C59" s="65" t="str">
        <f t="shared" si="10"/>
        <v>SVK19970730</v>
      </c>
      <c r="D59" s="66" t="str">
        <f t="shared" si="11"/>
        <v>MEŇUŠ Tomáš</v>
      </c>
      <c r="E59" s="67" t="str">
        <f t="shared" si="12"/>
        <v>CYCLING ACADEMY BRATISLAVA</v>
      </c>
      <c r="F59" s="68">
        <f t="shared" si="13"/>
        <v>6668</v>
      </c>
      <c r="G59" s="69" t="str">
        <f t="shared" si="14"/>
        <v>JUNIOR*</v>
      </c>
      <c r="H59" s="69" t="str">
        <f t="shared" si="15"/>
        <v>SLA</v>
      </c>
      <c r="I59" s="70">
        <f t="shared" si="16"/>
        <v>0.3716666666666667</v>
      </c>
      <c r="J59" s="33">
        <f t="shared" si="17"/>
        <v>9.1435185185184675E-4</v>
      </c>
      <c r="K59" s="33"/>
      <c r="M59" s="71">
        <f t="shared" si="18"/>
        <v>48</v>
      </c>
      <c r="N59" s="71">
        <f t="shared" si="19"/>
        <v>161</v>
      </c>
      <c r="P59" s="38">
        <v>40</v>
      </c>
      <c r="Q59" s="45">
        <v>71</v>
      </c>
      <c r="R59" s="43">
        <v>5.1446759259259262E-2</v>
      </c>
      <c r="S59" s="37"/>
      <c r="T59" s="39">
        <v>70</v>
      </c>
      <c r="U59" s="46">
        <v>71</v>
      </c>
      <c r="V59" s="47">
        <v>0.13841435185185186</v>
      </c>
      <c r="W59" s="40">
        <v>0</v>
      </c>
      <c r="X59" s="38">
        <v>51</v>
      </c>
      <c r="Y59" s="45">
        <v>71</v>
      </c>
      <c r="Z59" s="43">
        <v>0.18180555555555555</v>
      </c>
      <c r="AA59" s="37">
        <v>0</v>
      </c>
      <c r="AB59" s="39"/>
      <c r="AC59" s="46"/>
      <c r="AD59" s="47"/>
      <c r="AE59" s="40"/>
      <c r="AF59" s="37"/>
      <c r="AG59" s="44"/>
    </row>
    <row r="60" spans="1:33" s="71" customFormat="1" ht="13.7" customHeight="1" x14ac:dyDescent="0.2">
      <c r="A60" s="55">
        <v>49</v>
      </c>
      <c r="B60" s="115">
        <v>39</v>
      </c>
      <c r="C60" s="65" t="e">
        <f t="shared" si="10"/>
        <v>#N/A</v>
      </c>
      <c r="D60" s="66" t="e">
        <f t="shared" si="11"/>
        <v>#N/A</v>
      </c>
      <c r="E60" s="67" t="e">
        <f t="shared" si="12"/>
        <v>#N/A</v>
      </c>
      <c r="F60" s="68" t="e">
        <f t="shared" si="13"/>
        <v>#N/A</v>
      </c>
      <c r="G60" s="69" t="e">
        <f t="shared" si="14"/>
        <v>#N/A</v>
      </c>
      <c r="H60" s="69" t="e">
        <f t="shared" si="15"/>
        <v>#N/A</v>
      </c>
      <c r="I60" s="70">
        <f t="shared" si="16"/>
        <v>0.3716666666666667</v>
      </c>
      <c r="J60" s="33">
        <f t="shared" si="17"/>
        <v>9.1435185185184675E-4</v>
      </c>
      <c r="K60" s="33"/>
      <c r="M60" s="71">
        <f t="shared" si="18"/>
        <v>49</v>
      </c>
      <c r="N60" s="71">
        <f t="shared" si="19"/>
        <v>162</v>
      </c>
      <c r="P60" s="38">
        <v>58</v>
      </c>
      <c r="Q60" s="45">
        <v>39</v>
      </c>
      <c r="R60" s="43">
        <v>5.1446759259259262E-2</v>
      </c>
      <c r="S60" s="37"/>
      <c r="T60" s="39">
        <v>59</v>
      </c>
      <c r="U60" s="46">
        <v>39</v>
      </c>
      <c r="V60" s="47">
        <v>0.13841435185185186</v>
      </c>
      <c r="W60" s="40">
        <v>0</v>
      </c>
      <c r="X60" s="38">
        <v>45</v>
      </c>
      <c r="Y60" s="45">
        <v>39</v>
      </c>
      <c r="Z60" s="43">
        <v>0.18180555555555555</v>
      </c>
      <c r="AA60" s="37">
        <v>0</v>
      </c>
      <c r="AB60" s="39"/>
      <c r="AC60" s="46"/>
      <c r="AD60" s="47"/>
      <c r="AE60" s="40"/>
      <c r="AF60" s="37"/>
      <c r="AG60" s="44"/>
    </row>
    <row r="61" spans="1:33" s="71" customFormat="1" ht="13.7" customHeight="1" x14ac:dyDescent="0.2">
      <c r="A61" s="55">
        <v>50</v>
      </c>
      <c r="B61" s="115">
        <v>65</v>
      </c>
      <c r="C61" s="65" t="str">
        <f t="shared" si="10"/>
        <v>POL19970608</v>
      </c>
      <c r="D61" s="66" t="str">
        <f t="shared" si="11"/>
        <v>BISKUP Bartosz</v>
      </c>
      <c r="E61" s="67" t="str">
        <f t="shared" si="12"/>
        <v xml:space="preserve">DSR AUTHOR GÓRNIK WAŁBRZYCH </v>
      </c>
      <c r="F61" s="68" t="str">
        <f t="shared" si="13"/>
        <v>DLS272</v>
      </c>
      <c r="G61" s="69" t="str">
        <f t="shared" si="14"/>
        <v>JUNIOR*</v>
      </c>
      <c r="H61" s="69" t="str">
        <f t="shared" si="15"/>
        <v>GOR</v>
      </c>
      <c r="I61" s="70">
        <f t="shared" si="16"/>
        <v>0.3716666666666667</v>
      </c>
      <c r="J61" s="33">
        <f t="shared" si="17"/>
        <v>9.1435185185184675E-4</v>
      </c>
      <c r="K61" s="33"/>
      <c r="M61" s="71">
        <f t="shared" si="18"/>
        <v>50</v>
      </c>
      <c r="N61" s="71">
        <f t="shared" si="19"/>
        <v>164</v>
      </c>
      <c r="P61" s="38">
        <v>62</v>
      </c>
      <c r="Q61" s="45">
        <v>65</v>
      </c>
      <c r="R61" s="43">
        <v>5.1446759259259262E-2</v>
      </c>
      <c r="S61" s="37"/>
      <c r="T61" s="39">
        <v>52</v>
      </c>
      <c r="U61" s="46">
        <v>65</v>
      </c>
      <c r="V61" s="47">
        <v>0.13841435185185186</v>
      </c>
      <c r="W61" s="40">
        <v>0</v>
      </c>
      <c r="X61" s="38">
        <v>50</v>
      </c>
      <c r="Y61" s="45">
        <v>65</v>
      </c>
      <c r="Z61" s="43">
        <v>0.18180555555555555</v>
      </c>
      <c r="AA61" s="37">
        <v>0</v>
      </c>
      <c r="AB61" s="39"/>
      <c r="AC61" s="46"/>
      <c r="AD61" s="47"/>
      <c r="AE61" s="40"/>
      <c r="AF61" s="37"/>
      <c r="AG61" s="44"/>
    </row>
    <row r="62" spans="1:33" s="71" customFormat="1" ht="13.7" customHeight="1" x14ac:dyDescent="0.2">
      <c r="A62" s="55">
        <v>51</v>
      </c>
      <c r="B62" s="115">
        <v>60</v>
      </c>
      <c r="C62" s="65" t="e">
        <f t="shared" si="10"/>
        <v>#N/A</v>
      </c>
      <c r="D62" s="66" t="e">
        <f t="shared" si="11"/>
        <v>#N/A</v>
      </c>
      <c r="E62" s="67" t="e">
        <f t="shared" si="12"/>
        <v>#N/A</v>
      </c>
      <c r="F62" s="68" t="e">
        <f t="shared" si="13"/>
        <v>#N/A</v>
      </c>
      <c r="G62" s="69" t="e">
        <f t="shared" si="14"/>
        <v>#N/A</v>
      </c>
      <c r="H62" s="69" t="e">
        <f t="shared" si="15"/>
        <v>#N/A</v>
      </c>
      <c r="I62" s="70">
        <f t="shared" si="16"/>
        <v>0.3716666666666667</v>
      </c>
      <c r="J62" s="33">
        <f t="shared" si="17"/>
        <v>9.1435185185184675E-4</v>
      </c>
      <c r="K62" s="33"/>
      <c r="M62" s="71">
        <f t="shared" si="18"/>
        <v>51</v>
      </c>
      <c r="N62" s="71">
        <f t="shared" si="19"/>
        <v>175</v>
      </c>
      <c r="P62" s="38">
        <v>74</v>
      </c>
      <c r="Q62" s="45">
        <v>60</v>
      </c>
      <c r="R62" s="43">
        <v>5.1446759259259262E-2</v>
      </c>
      <c r="S62" s="37"/>
      <c r="T62" s="39">
        <v>64</v>
      </c>
      <c r="U62" s="46">
        <v>60</v>
      </c>
      <c r="V62" s="47">
        <v>0.13841435185185186</v>
      </c>
      <c r="W62" s="40">
        <v>0</v>
      </c>
      <c r="X62" s="38">
        <v>37</v>
      </c>
      <c r="Y62" s="45">
        <v>60</v>
      </c>
      <c r="Z62" s="43">
        <v>0.18180555555555555</v>
      </c>
      <c r="AA62" s="37">
        <v>0</v>
      </c>
      <c r="AB62" s="39"/>
      <c r="AC62" s="46"/>
      <c r="AD62" s="47"/>
      <c r="AE62" s="40"/>
      <c r="AF62" s="37"/>
      <c r="AG62" s="44"/>
    </row>
    <row r="63" spans="1:33" s="71" customFormat="1" ht="13.7" customHeight="1" x14ac:dyDescent="0.2">
      <c r="A63" s="55">
        <v>52</v>
      </c>
      <c r="B63" s="115">
        <v>86</v>
      </c>
      <c r="C63" s="65" t="e">
        <f t="shared" si="10"/>
        <v>#N/A</v>
      </c>
      <c r="D63" s="66" t="e">
        <f t="shared" si="11"/>
        <v>#N/A</v>
      </c>
      <c r="E63" s="67" t="e">
        <f t="shared" si="12"/>
        <v>#N/A</v>
      </c>
      <c r="F63" s="68" t="e">
        <f t="shared" si="13"/>
        <v>#N/A</v>
      </c>
      <c r="G63" s="69" t="e">
        <f t="shared" si="14"/>
        <v>#N/A</v>
      </c>
      <c r="H63" s="69" t="e">
        <f t="shared" si="15"/>
        <v>#N/A</v>
      </c>
      <c r="I63" s="70">
        <f t="shared" si="16"/>
        <v>0.3716666666666667</v>
      </c>
      <c r="J63" s="33">
        <f t="shared" si="17"/>
        <v>9.1435185185184675E-4</v>
      </c>
      <c r="K63" s="33"/>
      <c r="M63" s="71">
        <f t="shared" si="18"/>
        <v>52</v>
      </c>
      <c r="N63" s="71">
        <f t="shared" si="19"/>
        <v>176</v>
      </c>
      <c r="P63" s="38">
        <v>59</v>
      </c>
      <c r="Q63" s="45">
        <v>86</v>
      </c>
      <c r="R63" s="43">
        <v>5.1446759259259262E-2</v>
      </c>
      <c r="S63" s="37"/>
      <c r="T63" s="39">
        <v>69</v>
      </c>
      <c r="U63" s="46">
        <v>86</v>
      </c>
      <c r="V63" s="47">
        <v>0.13841435185185186</v>
      </c>
      <c r="W63" s="40">
        <v>0</v>
      </c>
      <c r="X63" s="38">
        <v>48</v>
      </c>
      <c r="Y63" s="45">
        <v>86</v>
      </c>
      <c r="Z63" s="43">
        <v>0.18180555555555555</v>
      </c>
      <c r="AA63" s="37">
        <v>0</v>
      </c>
      <c r="AB63" s="39"/>
      <c r="AC63" s="46"/>
      <c r="AD63" s="47"/>
      <c r="AE63" s="40"/>
      <c r="AF63" s="37"/>
      <c r="AG63" s="44"/>
    </row>
    <row r="64" spans="1:33" s="71" customFormat="1" ht="13.7" customHeight="1" x14ac:dyDescent="0.2">
      <c r="A64" s="55">
        <v>53</v>
      </c>
      <c r="B64" s="115">
        <v>123</v>
      </c>
      <c r="C64" s="65" t="str">
        <f t="shared" si="10"/>
        <v>CZE19971015</v>
      </c>
      <c r="D64" s="66" t="str">
        <f t="shared" si="11"/>
        <v xml:space="preserve">STRUPEK Matyáš </v>
      </c>
      <c r="E64" s="67" t="str">
        <f t="shared" si="12"/>
        <v xml:space="preserve">SKC TUFO PROSTĚJOV </v>
      </c>
      <c r="F64" s="68">
        <f t="shared" si="13"/>
        <v>11747</v>
      </c>
      <c r="G64" s="69" t="str">
        <f t="shared" si="14"/>
        <v>JUNIOR*</v>
      </c>
      <c r="H64" s="69" t="str">
        <f t="shared" si="15"/>
        <v>SKC</v>
      </c>
      <c r="I64" s="70">
        <f t="shared" si="16"/>
        <v>0.3716666666666667</v>
      </c>
      <c r="J64" s="33">
        <f t="shared" si="17"/>
        <v>9.1435185185184675E-4</v>
      </c>
      <c r="K64" s="33"/>
      <c r="M64" s="71">
        <f t="shared" si="18"/>
        <v>53</v>
      </c>
      <c r="N64" s="71">
        <f t="shared" si="19"/>
        <v>178</v>
      </c>
      <c r="P64" s="38">
        <v>50</v>
      </c>
      <c r="Q64" s="45">
        <v>123</v>
      </c>
      <c r="R64" s="43">
        <v>5.1446759259259262E-2</v>
      </c>
      <c r="S64" s="37"/>
      <c r="T64" s="39">
        <v>62</v>
      </c>
      <c r="U64" s="46">
        <v>123</v>
      </c>
      <c r="V64" s="47">
        <v>0.13841435185185186</v>
      </c>
      <c r="W64" s="40">
        <v>0</v>
      </c>
      <c r="X64" s="38">
        <v>66</v>
      </c>
      <c r="Y64" s="45">
        <v>123</v>
      </c>
      <c r="Z64" s="43">
        <v>0.18180555555555555</v>
      </c>
      <c r="AA64" s="37">
        <v>0</v>
      </c>
      <c r="AB64" s="39"/>
      <c r="AC64" s="46"/>
      <c r="AD64" s="47"/>
      <c r="AE64" s="40"/>
      <c r="AF64" s="37"/>
      <c r="AG64" s="44"/>
    </row>
    <row r="65" spans="1:33" s="71" customFormat="1" ht="13.7" customHeight="1" x14ac:dyDescent="0.2">
      <c r="A65" s="55">
        <v>54</v>
      </c>
      <c r="B65" s="115">
        <v>66</v>
      </c>
      <c r="C65" s="65" t="str">
        <f t="shared" si="10"/>
        <v>POL19980719</v>
      </c>
      <c r="D65" s="66" t="str">
        <f t="shared" si="11"/>
        <v>NOWAK Michał</v>
      </c>
      <c r="E65" s="67" t="str">
        <f t="shared" si="12"/>
        <v xml:space="preserve">DSR AUTHOR GÓRNIK WAŁBRZYCH </v>
      </c>
      <c r="F65" s="68" t="str">
        <f t="shared" si="13"/>
        <v>DLS163</v>
      </c>
      <c r="G65" s="69" t="str">
        <f t="shared" si="14"/>
        <v>CADET</v>
      </c>
      <c r="H65" s="69" t="str">
        <f t="shared" si="15"/>
        <v>GOR</v>
      </c>
      <c r="I65" s="70">
        <f t="shared" si="16"/>
        <v>0.3716666666666667</v>
      </c>
      <c r="J65" s="33">
        <f t="shared" si="17"/>
        <v>9.1435185185184675E-4</v>
      </c>
      <c r="K65" s="33"/>
      <c r="M65" s="71">
        <f t="shared" si="18"/>
        <v>54</v>
      </c>
      <c r="N65" s="71">
        <f t="shared" si="19"/>
        <v>179</v>
      </c>
      <c r="P65" s="38">
        <v>66</v>
      </c>
      <c r="Q65" s="45">
        <v>66</v>
      </c>
      <c r="R65" s="43">
        <v>5.1446759259259262E-2</v>
      </c>
      <c r="S65" s="37"/>
      <c r="T65" s="39">
        <v>44</v>
      </c>
      <c r="U65" s="46">
        <v>66</v>
      </c>
      <c r="V65" s="47">
        <v>0.13841435185185186</v>
      </c>
      <c r="W65" s="40">
        <v>0</v>
      </c>
      <c r="X65" s="38">
        <v>69</v>
      </c>
      <c r="Y65" s="45">
        <v>66</v>
      </c>
      <c r="Z65" s="43">
        <v>0.18180555555555555</v>
      </c>
      <c r="AA65" s="37">
        <v>0</v>
      </c>
      <c r="AB65" s="39"/>
      <c r="AC65" s="46"/>
      <c r="AD65" s="47"/>
      <c r="AE65" s="40"/>
      <c r="AF65" s="37"/>
      <c r="AG65" s="44"/>
    </row>
    <row r="66" spans="1:33" s="71" customFormat="1" ht="13.7" customHeight="1" x14ac:dyDescent="0.2">
      <c r="A66" s="55">
        <v>55</v>
      </c>
      <c r="B66" s="115">
        <v>91</v>
      </c>
      <c r="C66" s="65" t="str">
        <f t="shared" si="10"/>
        <v>CZE19970324</v>
      </c>
      <c r="D66" s="66" t="str">
        <f t="shared" si="11"/>
        <v xml:space="preserve">DUBOVSKÝ Jakub </v>
      </c>
      <c r="E66" s="67" t="str">
        <f t="shared" si="12"/>
        <v xml:space="preserve">TJ FAVORIT BRNO </v>
      </c>
      <c r="F66" s="68">
        <f t="shared" si="13"/>
        <v>13738</v>
      </c>
      <c r="G66" s="69" t="str">
        <f t="shared" si="14"/>
        <v>JUNIOR*</v>
      </c>
      <c r="H66" s="69" t="str">
        <f t="shared" si="15"/>
        <v>FAV</v>
      </c>
      <c r="I66" s="70">
        <f t="shared" si="16"/>
        <v>0.3716666666666667</v>
      </c>
      <c r="J66" s="33">
        <f t="shared" si="17"/>
        <v>9.1435185185184675E-4</v>
      </c>
      <c r="K66" s="33"/>
      <c r="M66" s="71">
        <f t="shared" si="18"/>
        <v>55</v>
      </c>
      <c r="N66" s="71">
        <f t="shared" si="19"/>
        <v>183</v>
      </c>
      <c r="P66" s="38">
        <v>83</v>
      </c>
      <c r="Q66" s="45">
        <v>91</v>
      </c>
      <c r="R66" s="43">
        <v>5.1446759259259262E-2</v>
      </c>
      <c r="S66" s="37"/>
      <c r="T66" s="39">
        <v>47</v>
      </c>
      <c r="U66" s="46">
        <v>91</v>
      </c>
      <c r="V66" s="47">
        <v>0.13841435185185186</v>
      </c>
      <c r="W66" s="40">
        <v>0</v>
      </c>
      <c r="X66" s="38">
        <v>53</v>
      </c>
      <c r="Y66" s="45">
        <v>91</v>
      </c>
      <c r="Z66" s="43">
        <v>0.18180555555555555</v>
      </c>
      <c r="AA66" s="37">
        <v>0</v>
      </c>
      <c r="AB66" s="39"/>
      <c r="AC66" s="46"/>
      <c r="AD66" s="47"/>
      <c r="AE66" s="40"/>
      <c r="AF66" s="37"/>
      <c r="AG66" s="44"/>
    </row>
    <row r="67" spans="1:33" s="71" customFormat="1" ht="13.7" customHeight="1" x14ac:dyDescent="0.2">
      <c r="A67" s="55">
        <v>56</v>
      </c>
      <c r="B67" s="115">
        <v>113</v>
      </c>
      <c r="C67" s="65" t="str">
        <f t="shared" si="10"/>
        <v>GER19961002</v>
      </c>
      <c r="D67" s="66" t="str">
        <f t="shared" si="11"/>
        <v>ROHDE Louis</v>
      </c>
      <c r="E67" s="67" t="str">
        <f t="shared" si="12"/>
        <v>TEAM BRANDENBURG - RSC COTTBUS</v>
      </c>
      <c r="F67" s="68" t="str">
        <f t="shared" si="13"/>
        <v>062094-11</v>
      </c>
      <c r="G67" s="69" t="str">
        <f t="shared" si="14"/>
        <v>JUNIOR</v>
      </c>
      <c r="H67" s="69" t="str">
        <f t="shared" si="15"/>
        <v>COT</v>
      </c>
      <c r="I67" s="70">
        <f t="shared" si="16"/>
        <v>0.3716666666666667</v>
      </c>
      <c r="J67" s="33">
        <f t="shared" si="17"/>
        <v>9.1435185185184675E-4</v>
      </c>
      <c r="K67" s="33"/>
      <c r="M67" s="71">
        <f t="shared" si="18"/>
        <v>56</v>
      </c>
      <c r="N67" s="71">
        <f t="shared" si="19"/>
        <v>184</v>
      </c>
      <c r="P67" s="38">
        <v>75</v>
      </c>
      <c r="Q67" s="45">
        <v>113</v>
      </c>
      <c r="R67" s="43">
        <v>5.1446759259259262E-2</v>
      </c>
      <c r="S67" s="37"/>
      <c r="T67" s="39">
        <v>48</v>
      </c>
      <c r="U67" s="46">
        <v>113</v>
      </c>
      <c r="V67" s="47">
        <v>0.13841435185185186</v>
      </c>
      <c r="W67" s="40">
        <v>0</v>
      </c>
      <c r="X67" s="38">
        <v>61</v>
      </c>
      <c r="Y67" s="45">
        <v>113</v>
      </c>
      <c r="Z67" s="43">
        <v>0.18180555555555555</v>
      </c>
      <c r="AA67" s="37">
        <v>0</v>
      </c>
      <c r="AB67" s="39"/>
      <c r="AC67" s="46"/>
      <c r="AD67" s="47"/>
      <c r="AE67" s="40"/>
      <c r="AF67" s="37"/>
      <c r="AG67" s="44"/>
    </row>
    <row r="68" spans="1:33" s="71" customFormat="1" ht="13.7" customHeight="1" x14ac:dyDescent="0.2">
      <c r="A68" s="55">
        <v>57</v>
      </c>
      <c r="B68" s="115">
        <v>25</v>
      </c>
      <c r="C68" s="65" t="e">
        <f t="shared" si="10"/>
        <v>#N/A</v>
      </c>
      <c r="D68" s="66" t="e">
        <f t="shared" si="11"/>
        <v>#N/A</v>
      </c>
      <c r="E68" s="67" t="e">
        <f t="shared" si="12"/>
        <v>#N/A</v>
      </c>
      <c r="F68" s="68" t="e">
        <f t="shared" si="13"/>
        <v>#N/A</v>
      </c>
      <c r="G68" s="69" t="e">
        <f t="shared" si="14"/>
        <v>#N/A</v>
      </c>
      <c r="H68" s="69" t="e">
        <f t="shared" si="15"/>
        <v>#N/A</v>
      </c>
      <c r="I68" s="70">
        <f t="shared" si="16"/>
        <v>0.3716666666666667</v>
      </c>
      <c r="J68" s="33">
        <f t="shared" si="17"/>
        <v>9.1435185185184675E-4</v>
      </c>
      <c r="K68" s="33"/>
      <c r="M68" s="71">
        <f t="shared" si="18"/>
        <v>57</v>
      </c>
      <c r="N68" s="71">
        <f t="shared" si="19"/>
        <v>199</v>
      </c>
      <c r="P68" s="38">
        <v>60</v>
      </c>
      <c r="Q68" s="45">
        <v>25</v>
      </c>
      <c r="R68" s="43">
        <v>5.1446759259259262E-2</v>
      </c>
      <c r="S68" s="37"/>
      <c r="T68" s="39">
        <v>74</v>
      </c>
      <c r="U68" s="46">
        <v>25</v>
      </c>
      <c r="V68" s="47">
        <v>0.13841435185185186</v>
      </c>
      <c r="W68" s="40">
        <v>0</v>
      </c>
      <c r="X68" s="38">
        <v>65</v>
      </c>
      <c r="Y68" s="45">
        <v>25</v>
      </c>
      <c r="Z68" s="43">
        <v>0.18180555555555555</v>
      </c>
      <c r="AA68" s="37">
        <v>0</v>
      </c>
      <c r="AB68" s="39"/>
      <c r="AC68" s="46"/>
      <c r="AD68" s="47"/>
      <c r="AE68" s="40"/>
      <c r="AF68" s="37"/>
      <c r="AG68" s="44"/>
    </row>
    <row r="69" spans="1:33" s="71" customFormat="1" ht="13.7" customHeight="1" x14ac:dyDescent="0.2">
      <c r="A69" s="55">
        <v>58</v>
      </c>
      <c r="B69" s="115">
        <v>9</v>
      </c>
      <c r="C69" s="65" t="str">
        <f t="shared" si="10"/>
        <v>GER19980730</v>
      </c>
      <c r="D69" s="66" t="str">
        <f t="shared" si="11"/>
        <v>PLUNTKE Moritz</v>
      </c>
      <c r="E69" s="67" t="str">
        <f t="shared" si="12"/>
        <v>RSC TURBINE ERFURT</v>
      </c>
      <c r="F69" s="68" t="str">
        <f t="shared" si="13"/>
        <v>THÜ173593</v>
      </c>
      <c r="G69" s="69" t="str">
        <f t="shared" si="14"/>
        <v>CADET</v>
      </c>
      <c r="H69" s="69" t="str">
        <f t="shared" si="15"/>
        <v>TUR</v>
      </c>
      <c r="I69" s="70">
        <f t="shared" si="16"/>
        <v>0.3716666666666667</v>
      </c>
      <c r="J69" s="33">
        <f t="shared" si="17"/>
        <v>9.1435185185184675E-4</v>
      </c>
      <c r="K69" s="33"/>
      <c r="M69" s="71">
        <f t="shared" si="18"/>
        <v>58</v>
      </c>
      <c r="N69" s="71">
        <f t="shared" si="19"/>
        <v>208</v>
      </c>
      <c r="P69" s="38">
        <v>69</v>
      </c>
      <c r="Q69" s="45">
        <v>9</v>
      </c>
      <c r="R69" s="43">
        <v>5.1446759259259262E-2</v>
      </c>
      <c r="S69" s="37"/>
      <c r="T69" s="39">
        <v>75</v>
      </c>
      <c r="U69" s="46">
        <v>9</v>
      </c>
      <c r="V69" s="47">
        <v>0.13841435185185186</v>
      </c>
      <c r="W69" s="40">
        <v>0</v>
      </c>
      <c r="X69" s="38">
        <v>64</v>
      </c>
      <c r="Y69" s="45">
        <v>9</v>
      </c>
      <c r="Z69" s="43">
        <v>0.18180555555555555</v>
      </c>
      <c r="AA69" s="37">
        <v>0</v>
      </c>
      <c r="AB69" s="39"/>
      <c r="AC69" s="46"/>
      <c r="AD69" s="47"/>
      <c r="AE69" s="40"/>
      <c r="AF69" s="37"/>
      <c r="AG69" s="44"/>
    </row>
    <row r="70" spans="1:33" s="71" customFormat="1" ht="13.7" customHeight="1" x14ac:dyDescent="0.2">
      <c r="A70" s="55">
        <v>59</v>
      </c>
      <c r="B70" s="115">
        <v>10</v>
      </c>
      <c r="C70" s="65" t="str">
        <f t="shared" si="10"/>
        <v>GER19970316</v>
      </c>
      <c r="D70" s="66" t="str">
        <f t="shared" si="11"/>
        <v>WELTZ Niclas</v>
      </c>
      <c r="E70" s="67" t="str">
        <f t="shared" si="12"/>
        <v>RSC TURBINE ERFURT</v>
      </c>
      <c r="F70" s="68" t="str">
        <f t="shared" si="13"/>
        <v>THÜ173103</v>
      </c>
      <c r="G70" s="69" t="str">
        <f t="shared" si="14"/>
        <v>JUNIOR*</v>
      </c>
      <c r="H70" s="69" t="str">
        <f t="shared" si="15"/>
        <v>TUR</v>
      </c>
      <c r="I70" s="70">
        <f t="shared" si="16"/>
        <v>0.3716666666666667</v>
      </c>
      <c r="J70" s="33">
        <f t="shared" si="17"/>
        <v>9.1435185185184675E-4</v>
      </c>
      <c r="K70" s="33"/>
      <c r="M70" s="71">
        <f t="shared" si="18"/>
        <v>59</v>
      </c>
      <c r="N70" s="71">
        <f t="shared" si="19"/>
        <v>216</v>
      </c>
      <c r="P70" s="38">
        <v>86</v>
      </c>
      <c r="Q70" s="45">
        <v>10</v>
      </c>
      <c r="R70" s="43">
        <v>5.1446759259259262E-2</v>
      </c>
      <c r="S70" s="37"/>
      <c r="T70" s="39">
        <v>68</v>
      </c>
      <c r="U70" s="46">
        <v>10</v>
      </c>
      <c r="V70" s="47">
        <v>0.13841435185185186</v>
      </c>
      <c r="W70" s="40">
        <v>0</v>
      </c>
      <c r="X70" s="38">
        <v>62</v>
      </c>
      <c r="Y70" s="45">
        <v>10</v>
      </c>
      <c r="Z70" s="43">
        <v>0.18180555555555555</v>
      </c>
      <c r="AA70" s="37">
        <v>0</v>
      </c>
      <c r="AB70" s="39"/>
      <c r="AC70" s="46"/>
      <c r="AD70" s="47"/>
      <c r="AE70" s="40"/>
      <c r="AF70" s="37"/>
      <c r="AG70" s="44"/>
    </row>
    <row r="71" spans="1:33" s="71" customFormat="1" ht="13.7" customHeight="1" x14ac:dyDescent="0.2">
      <c r="A71" s="55">
        <v>60</v>
      </c>
      <c r="B71" s="115">
        <v>82</v>
      </c>
      <c r="C71" s="65" t="str">
        <f t="shared" si="10"/>
        <v>CZE19960127</v>
      </c>
      <c r="D71" s="66" t="str">
        <f t="shared" si="11"/>
        <v xml:space="preserve">ŠIPOŠ Marek </v>
      </c>
      <c r="E71" s="67" t="str">
        <f t="shared" si="12"/>
        <v xml:space="preserve">TJ KOVO PRAHA </v>
      </c>
      <c r="F71" s="68">
        <f t="shared" si="13"/>
        <v>17984</v>
      </c>
      <c r="G71" s="69" t="str">
        <f t="shared" si="14"/>
        <v>JUNIOR</v>
      </c>
      <c r="H71" s="69" t="str">
        <f t="shared" si="15"/>
        <v>KOV</v>
      </c>
      <c r="I71" s="70">
        <f t="shared" si="16"/>
        <v>0.3716666666666667</v>
      </c>
      <c r="J71" s="33">
        <f t="shared" si="17"/>
        <v>9.1435185185184675E-4</v>
      </c>
      <c r="K71" s="33"/>
      <c r="M71" s="71">
        <f t="shared" si="18"/>
        <v>60</v>
      </c>
      <c r="N71" s="71">
        <f t="shared" si="19"/>
        <v>223</v>
      </c>
      <c r="P71" s="38">
        <v>90</v>
      </c>
      <c r="Q71" s="45">
        <v>82</v>
      </c>
      <c r="R71" s="43">
        <v>5.1446759259259262E-2</v>
      </c>
      <c r="S71" s="37"/>
      <c r="T71" s="39">
        <v>66</v>
      </c>
      <c r="U71" s="46">
        <v>82</v>
      </c>
      <c r="V71" s="47">
        <v>0.13841435185185186</v>
      </c>
      <c r="W71" s="40">
        <v>0</v>
      </c>
      <c r="X71" s="38">
        <v>67</v>
      </c>
      <c r="Y71" s="45">
        <v>82</v>
      </c>
      <c r="Z71" s="43">
        <v>0.18180555555555555</v>
      </c>
      <c r="AA71" s="37">
        <v>0</v>
      </c>
      <c r="AB71" s="39"/>
      <c r="AC71" s="46"/>
      <c r="AD71" s="47"/>
      <c r="AE71" s="40"/>
      <c r="AF71" s="37"/>
      <c r="AG71" s="44"/>
    </row>
    <row r="72" spans="1:33" s="71" customFormat="1" ht="13.7" customHeight="1" x14ac:dyDescent="0.2">
      <c r="A72" s="55">
        <v>61</v>
      </c>
      <c r="B72" s="115">
        <v>79</v>
      </c>
      <c r="C72" s="65" t="e">
        <f t="shared" si="10"/>
        <v>#N/A</v>
      </c>
      <c r="D72" s="66" t="e">
        <f t="shared" si="11"/>
        <v>#N/A</v>
      </c>
      <c r="E72" s="67" t="e">
        <f t="shared" si="12"/>
        <v>#N/A</v>
      </c>
      <c r="F72" s="68" t="e">
        <f t="shared" si="13"/>
        <v>#N/A</v>
      </c>
      <c r="G72" s="69" t="e">
        <f t="shared" si="14"/>
        <v>#N/A</v>
      </c>
      <c r="H72" s="69" t="e">
        <f t="shared" si="15"/>
        <v>#N/A</v>
      </c>
      <c r="I72" s="70">
        <f t="shared" si="16"/>
        <v>0.37221064814814819</v>
      </c>
      <c r="J72" s="33">
        <f t="shared" si="17"/>
        <v>1.4583333333333393E-3</v>
      </c>
      <c r="K72" s="33"/>
      <c r="M72" s="71">
        <f t="shared" si="18"/>
        <v>61</v>
      </c>
      <c r="N72" s="71">
        <f t="shared" si="19"/>
        <v>232</v>
      </c>
      <c r="P72" s="38">
        <v>93</v>
      </c>
      <c r="Q72" s="45">
        <v>79</v>
      </c>
      <c r="R72" s="43">
        <v>5.1446759259259262E-2</v>
      </c>
      <c r="S72" s="37"/>
      <c r="T72" s="39">
        <v>67</v>
      </c>
      <c r="U72" s="46">
        <v>79</v>
      </c>
      <c r="V72" s="47">
        <v>0.13841435185185186</v>
      </c>
      <c r="W72" s="40">
        <v>0</v>
      </c>
      <c r="X72" s="38">
        <v>72</v>
      </c>
      <c r="Y72" s="45">
        <v>79</v>
      </c>
      <c r="Z72" s="43">
        <v>0.18234953703703705</v>
      </c>
      <c r="AA72" s="37">
        <v>0</v>
      </c>
      <c r="AB72" s="39"/>
      <c r="AC72" s="46"/>
      <c r="AD72" s="47"/>
      <c r="AE72" s="40"/>
      <c r="AF72" s="37"/>
      <c r="AG72" s="44"/>
    </row>
    <row r="73" spans="1:33" s="71" customFormat="1" ht="13.7" customHeight="1" x14ac:dyDescent="0.2">
      <c r="A73" s="55">
        <v>62</v>
      </c>
      <c r="B73" s="115">
        <v>90</v>
      </c>
      <c r="C73" s="65" t="e">
        <f t="shared" si="10"/>
        <v>#N/A</v>
      </c>
      <c r="D73" s="66" t="e">
        <f t="shared" si="11"/>
        <v>#N/A</v>
      </c>
      <c r="E73" s="67" t="e">
        <f t="shared" si="12"/>
        <v>#N/A</v>
      </c>
      <c r="F73" s="68" t="e">
        <f t="shared" si="13"/>
        <v>#N/A</v>
      </c>
      <c r="G73" s="69" t="e">
        <f t="shared" si="14"/>
        <v>#N/A</v>
      </c>
      <c r="H73" s="69" t="e">
        <f t="shared" si="15"/>
        <v>#N/A</v>
      </c>
      <c r="I73" s="70">
        <f t="shared" si="16"/>
        <v>0.37268518518518523</v>
      </c>
      <c r="J73" s="33">
        <f t="shared" si="17"/>
        <v>1.9328703703703765E-3</v>
      </c>
      <c r="K73" s="33"/>
      <c r="M73" s="71">
        <f t="shared" si="18"/>
        <v>62</v>
      </c>
      <c r="N73" s="71">
        <f t="shared" si="19"/>
        <v>128</v>
      </c>
      <c r="P73" s="38">
        <v>46</v>
      </c>
      <c r="Q73" s="45">
        <v>90</v>
      </c>
      <c r="R73" s="43">
        <v>5.1446759259259262E-2</v>
      </c>
      <c r="S73" s="37"/>
      <c r="T73" s="39">
        <v>7</v>
      </c>
      <c r="U73" s="46">
        <v>90</v>
      </c>
      <c r="V73" s="47">
        <v>0.13841435185185186</v>
      </c>
      <c r="W73" s="40">
        <v>0</v>
      </c>
      <c r="X73" s="38">
        <v>75</v>
      </c>
      <c r="Y73" s="45">
        <v>90</v>
      </c>
      <c r="Z73" s="43">
        <v>0.18282407407407408</v>
      </c>
      <c r="AA73" s="37">
        <v>0</v>
      </c>
      <c r="AB73" s="39"/>
      <c r="AC73" s="46"/>
      <c r="AD73" s="47"/>
      <c r="AE73" s="40"/>
      <c r="AF73" s="37"/>
      <c r="AG73" s="44"/>
    </row>
    <row r="74" spans="1:33" s="71" customFormat="1" ht="13.7" customHeight="1" x14ac:dyDescent="0.2">
      <c r="A74" s="55">
        <v>63</v>
      </c>
      <c r="B74" s="115">
        <v>30</v>
      </c>
      <c r="C74" s="65" t="e">
        <f t="shared" si="10"/>
        <v>#N/A</v>
      </c>
      <c r="D74" s="66" t="e">
        <f t="shared" si="11"/>
        <v>#N/A</v>
      </c>
      <c r="E74" s="67" t="e">
        <f t="shared" si="12"/>
        <v>#N/A</v>
      </c>
      <c r="F74" s="68" t="e">
        <f t="shared" si="13"/>
        <v>#N/A</v>
      </c>
      <c r="G74" s="69" t="e">
        <f t="shared" si="14"/>
        <v>#N/A</v>
      </c>
      <c r="H74" s="69" t="e">
        <f t="shared" si="15"/>
        <v>#N/A</v>
      </c>
      <c r="I74" s="70">
        <f t="shared" si="16"/>
        <v>0.37268518518518523</v>
      </c>
      <c r="J74" s="33">
        <f t="shared" si="17"/>
        <v>1.9328703703703765E-3</v>
      </c>
      <c r="K74" s="33"/>
      <c r="M74" s="71">
        <f t="shared" si="18"/>
        <v>63</v>
      </c>
      <c r="N74" s="71">
        <f t="shared" si="19"/>
        <v>236</v>
      </c>
      <c r="P74" s="38">
        <v>85</v>
      </c>
      <c r="Q74" s="45">
        <v>30</v>
      </c>
      <c r="R74" s="43">
        <v>5.1446759259259262E-2</v>
      </c>
      <c r="S74" s="37"/>
      <c r="T74" s="39">
        <v>77</v>
      </c>
      <c r="U74" s="46">
        <v>30</v>
      </c>
      <c r="V74" s="47">
        <v>0.13841435185185186</v>
      </c>
      <c r="W74" s="40">
        <v>0</v>
      </c>
      <c r="X74" s="38">
        <v>74</v>
      </c>
      <c r="Y74" s="45">
        <v>30</v>
      </c>
      <c r="Z74" s="43">
        <v>0.18282407407407408</v>
      </c>
      <c r="AA74" s="37">
        <v>0</v>
      </c>
      <c r="AB74" s="39"/>
      <c r="AC74" s="46"/>
      <c r="AD74" s="47"/>
      <c r="AE74" s="40"/>
      <c r="AF74" s="37"/>
      <c r="AG74" s="44"/>
    </row>
    <row r="75" spans="1:33" s="71" customFormat="1" ht="13.7" customHeight="1" x14ac:dyDescent="0.2">
      <c r="A75" s="55">
        <v>64</v>
      </c>
      <c r="B75" s="115">
        <v>78</v>
      </c>
      <c r="C75" s="65" t="e">
        <f t="shared" si="10"/>
        <v>#N/A</v>
      </c>
      <c r="D75" s="66" t="e">
        <f t="shared" si="11"/>
        <v>#N/A</v>
      </c>
      <c r="E75" s="67" t="e">
        <f t="shared" si="12"/>
        <v>#N/A</v>
      </c>
      <c r="F75" s="68" t="e">
        <f t="shared" si="13"/>
        <v>#N/A</v>
      </c>
      <c r="G75" s="69" t="e">
        <f t="shared" si="14"/>
        <v>#N/A</v>
      </c>
      <c r="H75" s="69" t="e">
        <f t="shared" si="15"/>
        <v>#N/A</v>
      </c>
      <c r="I75" s="70">
        <f t="shared" si="16"/>
        <v>0.37283564814814818</v>
      </c>
      <c r="J75" s="33">
        <f t="shared" si="17"/>
        <v>2.0833333333333259E-3</v>
      </c>
      <c r="K75" s="33"/>
      <c r="M75" s="71">
        <f t="shared" si="18"/>
        <v>64</v>
      </c>
      <c r="N75" s="71">
        <f t="shared" si="19"/>
        <v>198</v>
      </c>
      <c r="P75" s="38">
        <v>96</v>
      </c>
      <c r="Q75" s="45">
        <v>78</v>
      </c>
      <c r="R75" s="43">
        <v>5.2615740740740741E-2</v>
      </c>
      <c r="S75" s="37"/>
      <c r="T75" s="39">
        <v>45</v>
      </c>
      <c r="U75" s="46">
        <v>78</v>
      </c>
      <c r="V75" s="47">
        <v>0.13841435185185186</v>
      </c>
      <c r="W75" s="40">
        <v>0</v>
      </c>
      <c r="X75" s="38">
        <v>57</v>
      </c>
      <c r="Y75" s="45">
        <v>78</v>
      </c>
      <c r="Z75" s="43">
        <v>0.18180555555555555</v>
      </c>
      <c r="AA75" s="37">
        <v>0</v>
      </c>
      <c r="AB75" s="39"/>
      <c r="AC75" s="46"/>
      <c r="AD75" s="47"/>
      <c r="AE75" s="40"/>
      <c r="AF75" s="37"/>
      <c r="AG75" s="44"/>
    </row>
    <row r="76" spans="1:33" s="71" customFormat="1" ht="13.7" customHeight="1" x14ac:dyDescent="0.2">
      <c r="A76" s="55">
        <v>65</v>
      </c>
      <c r="B76" s="115">
        <v>121</v>
      </c>
      <c r="C76" s="65" t="str">
        <f t="shared" ref="C76:C107" si="20">VLOOKUP(B76,STARTOVKA,2,0)</f>
        <v>CZE19981231</v>
      </c>
      <c r="D76" s="66" t="str">
        <f t="shared" ref="D76:D107" si="21">VLOOKUP(B76,STARTOVKA,3,0)</f>
        <v xml:space="preserve">BAJER Vilém </v>
      </c>
      <c r="E76" s="67" t="str">
        <f t="shared" ref="E76:E107" si="22">VLOOKUP(B76,STARTOVKA,4,0)</f>
        <v xml:space="preserve">SKC TUFO PROSTĚJOV </v>
      </c>
      <c r="F76" s="68">
        <f t="shared" ref="F76:F107" si="23">VLOOKUP(B76,STARTOVKA,5,0)</f>
        <v>6871</v>
      </c>
      <c r="G76" s="69" t="str">
        <f t="shared" ref="G76:G107" si="24">VLOOKUP(B76,STARTOVKA,6,0)</f>
        <v>CADET</v>
      </c>
      <c r="H76" s="69" t="str">
        <f t="shared" ref="H76:H107" si="25">VLOOKUP(B76,STARTOVKA,7,0)</f>
        <v>SKC</v>
      </c>
      <c r="I76" s="70">
        <f t="shared" ref="I76:I107" si="26">SUM(R76,V76,Z76,AD76)-SUM(S76,W76,AA76,AE76)+AF76</f>
        <v>0.37334490740740744</v>
      </c>
      <c r="J76" s="33">
        <f t="shared" ref="J76:J107" si="27">I76-$I$12</f>
        <v>2.5925925925925908E-3</v>
      </c>
      <c r="K76" s="33"/>
      <c r="M76" s="71">
        <f t="shared" ref="M76:M107" si="28">IF(A76="","",A76)</f>
        <v>65</v>
      </c>
      <c r="N76" s="71">
        <f t="shared" ref="N76:N107" si="29">SUM(P76,T76,X76,AB76,)</f>
        <v>195</v>
      </c>
      <c r="P76" s="38">
        <v>99</v>
      </c>
      <c r="Q76" s="45">
        <v>121</v>
      </c>
      <c r="R76" s="43">
        <v>5.3124999999999999E-2</v>
      </c>
      <c r="S76" s="37"/>
      <c r="T76" s="39">
        <v>40</v>
      </c>
      <c r="U76" s="46">
        <v>121</v>
      </c>
      <c r="V76" s="47">
        <v>0.13841435185185186</v>
      </c>
      <c r="W76" s="40">
        <v>0</v>
      </c>
      <c r="X76" s="38">
        <v>56</v>
      </c>
      <c r="Y76" s="45">
        <v>121</v>
      </c>
      <c r="Z76" s="43">
        <v>0.18180555555555555</v>
      </c>
      <c r="AA76" s="37">
        <v>0</v>
      </c>
      <c r="AB76" s="39"/>
      <c r="AC76" s="46"/>
      <c r="AD76" s="47"/>
      <c r="AE76" s="40"/>
      <c r="AF76" s="37"/>
      <c r="AG76" s="44"/>
    </row>
    <row r="77" spans="1:33" s="71" customFormat="1" ht="13.7" customHeight="1" x14ac:dyDescent="0.2">
      <c r="A77" s="55">
        <v>66</v>
      </c>
      <c r="B77" s="115">
        <v>56</v>
      </c>
      <c r="C77" s="65" t="str">
        <f t="shared" si="20"/>
        <v>POL19970322</v>
      </c>
      <c r="D77" s="66" t="str">
        <f t="shared" si="21"/>
        <v>FOLTYN Maciej</v>
      </c>
      <c r="E77" s="67" t="str">
        <f t="shared" si="22"/>
        <v>GRUPA KOLARSKA GLIWICE BA</v>
      </c>
      <c r="F77" s="68" t="str">
        <f t="shared" si="23"/>
        <v>SLA219</v>
      </c>
      <c r="G77" s="69" t="str">
        <f t="shared" si="24"/>
        <v>JUNIOR*</v>
      </c>
      <c r="H77" s="69" t="str">
        <f t="shared" si="25"/>
        <v>GLI</v>
      </c>
      <c r="I77" s="70">
        <f t="shared" si="26"/>
        <v>0.37365740740740738</v>
      </c>
      <c r="J77" s="33">
        <f t="shared" si="27"/>
        <v>2.9050925925925286E-3</v>
      </c>
      <c r="K77" s="33"/>
      <c r="M77" s="71">
        <f t="shared" si="28"/>
        <v>66</v>
      </c>
      <c r="N77" s="71">
        <f t="shared" si="29"/>
        <v>168</v>
      </c>
      <c r="P77" s="38">
        <v>113</v>
      </c>
      <c r="Q77" s="45">
        <v>56</v>
      </c>
      <c r="R77" s="43">
        <v>5.3946759259259257E-2</v>
      </c>
      <c r="S77" s="37"/>
      <c r="T77" s="39">
        <v>51</v>
      </c>
      <c r="U77" s="46">
        <v>56</v>
      </c>
      <c r="V77" s="47">
        <v>0.13841435185185186</v>
      </c>
      <c r="W77" s="40">
        <v>0</v>
      </c>
      <c r="X77" s="38">
        <v>4</v>
      </c>
      <c r="Y77" s="45">
        <v>56</v>
      </c>
      <c r="Z77" s="43">
        <v>0.18129629629629629</v>
      </c>
      <c r="AA77" s="37">
        <v>0</v>
      </c>
      <c r="AB77" s="39"/>
      <c r="AC77" s="46"/>
      <c r="AD77" s="47"/>
      <c r="AE77" s="40"/>
      <c r="AF77" s="37"/>
      <c r="AG77" s="44"/>
    </row>
    <row r="78" spans="1:33" s="71" customFormat="1" ht="13.7" customHeight="1" x14ac:dyDescent="0.2">
      <c r="A78" s="55">
        <v>67</v>
      </c>
      <c r="B78" s="115">
        <v>83</v>
      </c>
      <c r="C78" s="65" t="str">
        <f t="shared" si="20"/>
        <v>CZE19960724</v>
      </c>
      <c r="D78" s="66" t="str">
        <f t="shared" si="21"/>
        <v xml:space="preserve">BECHYNĚ Matěj </v>
      </c>
      <c r="E78" s="67" t="str">
        <f t="shared" si="22"/>
        <v>VZW TIELTSE RENNERSCLUB - JIELKER GELDHOF</v>
      </c>
      <c r="F78" s="68">
        <f t="shared" si="23"/>
        <v>14315</v>
      </c>
      <c r="G78" s="69" t="str">
        <f t="shared" si="24"/>
        <v>JUNIOR</v>
      </c>
      <c r="H78" s="69" t="str">
        <f t="shared" si="25"/>
        <v>KOV</v>
      </c>
      <c r="I78" s="70">
        <f t="shared" si="26"/>
        <v>0.37400462962962966</v>
      </c>
      <c r="J78" s="33">
        <f t="shared" si="27"/>
        <v>3.2523148148148051E-3</v>
      </c>
      <c r="K78" s="33"/>
      <c r="M78" s="71">
        <f t="shared" si="28"/>
        <v>67</v>
      </c>
      <c r="N78" s="71">
        <f t="shared" si="29"/>
        <v>133</v>
      </c>
      <c r="P78" s="38">
        <v>20</v>
      </c>
      <c r="Q78" s="45">
        <v>83</v>
      </c>
      <c r="R78" s="43">
        <v>5.1446759259259262E-2</v>
      </c>
      <c r="S78" s="37"/>
      <c r="T78" s="39">
        <v>29</v>
      </c>
      <c r="U78" s="46">
        <v>83</v>
      </c>
      <c r="V78" s="47">
        <v>0.13841435185185186</v>
      </c>
      <c r="W78" s="40">
        <v>0</v>
      </c>
      <c r="X78" s="38">
        <v>84</v>
      </c>
      <c r="Y78" s="45">
        <v>83</v>
      </c>
      <c r="Z78" s="43">
        <v>0.18414351851851851</v>
      </c>
      <c r="AA78" s="37">
        <v>0</v>
      </c>
      <c r="AB78" s="39"/>
      <c r="AC78" s="46"/>
      <c r="AD78" s="47"/>
      <c r="AE78" s="40"/>
      <c r="AF78" s="37"/>
      <c r="AG78" s="44"/>
    </row>
    <row r="79" spans="1:33" s="71" customFormat="1" ht="13.7" customHeight="1" x14ac:dyDescent="0.2">
      <c r="A79" s="55">
        <v>68</v>
      </c>
      <c r="B79" s="115">
        <v>84</v>
      </c>
      <c r="C79" s="65" t="str">
        <f t="shared" si="20"/>
        <v>BEL19970116</v>
      </c>
      <c r="D79" s="66" t="str">
        <f t="shared" si="21"/>
        <v>PENNINCK Jens</v>
      </c>
      <c r="E79" s="67" t="str">
        <f t="shared" si="22"/>
        <v>VZW TIELTSE RENNERSCLUB - JIELKER GELDHOF</v>
      </c>
      <c r="F79" s="68">
        <f t="shared" si="23"/>
        <v>35143</v>
      </c>
      <c r="G79" s="69" t="str">
        <f t="shared" si="24"/>
        <v>JUNIOR*</v>
      </c>
      <c r="H79" s="69" t="str">
        <f t="shared" si="25"/>
        <v>KOV</v>
      </c>
      <c r="I79" s="70">
        <f t="shared" si="26"/>
        <v>0.37400462962962966</v>
      </c>
      <c r="J79" s="33">
        <f t="shared" si="27"/>
        <v>3.2523148148148051E-3</v>
      </c>
      <c r="K79" s="33"/>
      <c r="M79" s="71">
        <f t="shared" si="28"/>
        <v>68</v>
      </c>
      <c r="N79" s="71">
        <f t="shared" si="29"/>
        <v>202</v>
      </c>
      <c r="P79" s="38">
        <v>67</v>
      </c>
      <c r="Q79" s="45">
        <v>84</v>
      </c>
      <c r="R79" s="43">
        <v>5.1446759259259262E-2</v>
      </c>
      <c r="S79" s="37"/>
      <c r="T79" s="39">
        <v>50</v>
      </c>
      <c r="U79" s="46">
        <v>84</v>
      </c>
      <c r="V79" s="47">
        <v>0.13841435185185186</v>
      </c>
      <c r="W79" s="40">
        <v>0</v>
      </c>
      <c r="X79" s="38">
        <v>85</v>
      </c>
      <c r="Y79" s="45">
        <v>84</v>
      </c>
      <c r="Z79" s="43">
        <v>0.18414351851851851</v>
      </c>
      <c r="AA79" s="37">
        <v>0</v>
      </c>
      <c r="AB79" s="39"/>
      <c r="AC79" s="46"/>
      <c r="AD79" s="47"/>
      <c r="AE79" s="40"/>
      <c r="AF79" s="37"/>
      <c r="AG79" s="44"/>
    </row>
    <row r="80" spans="1:33" s="71" customFormat="1" ht="13.7" customHeight="1" x14ac:dyDescent="0.2">
      <c r="A80" s="55">
        <v>69</v>
      </c>
      <c r="B80" s="115">
        <v>69</v>
      </c>
      <c r="C80" s="65" t="e">
        <f t="shared" si="20"/>
        <v>#N/A</v>
      </c>
      <c r="D80" s="66" t="e">
        <f t="shared" si="21"/>
        <v>#N/A</v>
      </c>
      <c r="E80" s="67" t="e">
        <f t="shared" si="22"/>
        <v>#N/A</v>
      </c>
      <c r="F80" s="68" t="e">
        <f t="shared" si="23"/>
        <v>#N/A</v>
      </c>
      <c r="G80" s="69" t="e">
        <f t="shared" si="24"/>
        <v>#N/A</v>
      </c>
      <c r="H80" s="69" t="e">
        <f t="shared" si="25"/>
        <v>#N/A</v>
      </c>
      <c r="I80" s="70">
        <f t="shared" si="26"/>
        <v>0.37400462962962966</v>
      </c>
      <c r="J80" s="33">
        <f t="shared" si="27"/>
        <v>3.2523148148148051E-3</v>
      </c>
      <c r="K80" s="33"/>
      <c r="M80" s="71">
        <f t="shared" si="28"/>
        <v>69</v>
      </c>
      <c r="N80" s="71">
        <f t="shared" si="29"/>
        <v>230</v>
      </c>
      <c r="P80" s="38">
        <v>70</v>
      </c>
      <c r="Q80" s="45">
        <v>69</v>
      </c>
      <c r="R80" s="43">
        <v>5.1446759259259262E-2</v>
      </c>
      <c r="S80" s="37"/>
      <c r="T80" s="39">
        <v>73</v>
      </c>
      <c r="U80" s="46">
        <v>69</v>
      </c>
      <c r="V80" s="47">
        <v>0.13841435185185186</v>
      </c>
      <c r="W80" s="40">
        <v>0</v>
      </c>
      <c r="X80" s="38">
        <v>87</v>
      </c>
      <c r="Y80" s="45">
        <v>69</v>
      </c>
      <c r="Z80" s="43">
        <v>0.18414351851851851</v>
      </c>
      <c r="AA80" s="37">
        <v>0</v>
      </c>
      <c r="AB80" s="39"/>
      <c r="AC80" s="46"/>
      <c r="AD80" s="47"/>
      <c r="AE80" s="40"/>
      <c r="AF80" s="37"/>
      <c r="AG80" s="44"/>
    </row>
    <row r="81" spans="1:33" s="71" customFormat="1" ht="13.7" customHeight="1" x14ac:dyDescent="0.2">
      <c r="A81" s="55">
        <v>70</v>
      </c>
      <c r="B81" s="115">
        <v>102</v>
      </c>
      <c r="C81" s="65" t="str">
        <f t="shared" si="20"/>
        <v>CZE19991218</v>
      </c>
      <c r="D81" s="66" t="str">
        <f t="shared" si="21"/>
        <v xml:space="preserve">HOLUBOVSKÝ Ondřej </v>
      </c>
      <c r="E81" s="67" t="str">
        <f t="shared" si="22"/>
        <v xml:space="preserve">TJ STADION LOUNY </v>
      </c>
      <c r="F81" s="68">
        <f t="shared" si="23"/>
        <v>12235</v>
      </c>
      <c r="G81" s="69" t="str">
        <f t="shared" si="24"/>
        <v>CADET*</v>
      </c>
      <c r="H81" s="69" t="str">
        <f t="shared" si="25"/>
        <v>LOU</v>
      </c>
      <c r="I81" s="70">
        <f t="shared" si="26"/>
        <v>0.37400462962962966</v>
      </c>
      <c r="J81" s="33">
        <f t="shared" si="27"/>
        <v>3.2523148148148051E-3</v>
      </c>
      <c r="K81" s="33"/>
      <c r="M81" s="71">
        <f t="shared" si="28"/>
        <v>70</v>
      </c>
      <c r="N81" s="71">
        <f t="shared" si="29"/>
        <v>247</v>
      </c>
      <c r="P81" s="38">
        <v>81</v>
      </c>
      <c r="Q81" s="45">
        <v>102</v>
      </c>
      <c r="R81" s="43">
        <v>5.1446759259259262E-2</v>
      </c>
      <c r="S81" s="37"/>
      <c r="T81" s="39">
        <v>80</v>
      </c>
      <c r="U81" s="46">
        <v>102</v>
      </c>
      <c r="V81" s="47">
        <v>0.13841435185185186</v>
      </c>
      <c r="W81" s="40">
        <v>0</v>
      </c>
      <c r="X81" s="38">
        <v>86</v>
      </c>
      <c r="Y81" s="45">
        <v>102</v>
      </c>
      <c r="Z81" s="43">
        <v>0.18414351851851851</v>
      </c>
      <c r="AA81" s="37">
        <v>0</v>
      </c>
      <c r="AB81" s="39"/>
      <c r="AC81" s="46"/>
      <c r="AD81" s="47"/>
      <c r="AE81" s="40"/>
      <c r="AF81" s="37"/>
      <c r="AG81" s="44"/>
    </row>
    <row r="82" spans="1:33" s="71" customFormat="1" ht="13.7" customHeight="1" x14ac:dyDescent="0.2">
      <c r="A82" s="55">
        <v>71</v>
      </c>
      <c r="B82" s="115">
        <v>3</v>
      </c>
      <c r="C82" s="65" t="str">
        <f t="shared" si="20"/>
        <v>GER19970102</v>
      </c>
      <c r="D82" s="66" t="str">
        <f t="shared" si="21"/>
        <v>ZEISE Paul</v>
      </c>
      <c r="E82" s="67" t="str">
        <f t="shared" si="22"/>
        <v>RSC TURBINE ERFURT</v>
      </c>
      <c r="F82" s="68" t="str">
        <f t="shared" si="23"/>
        <v>THÜ173430</v>
      </c>
      <c r="G82" s="69" t="str">
        <f t="shared" si="24"/>
        <v>JUNIOR*</v>
      </c>
      <c r="H82" s="69" t="str">
        <f t="shared" si="25"/>
        <v>TUR</v>
      </c>
      <c r="I82" s="70">
        <f t="shared" si="26"/>
        <v>0.37416666666666665</v>
      </c>
      <c r="J82" s="33">
        <f t="shared" si="27"/>
        <v>3.4143518518517935E-3</v>
      </c>
      <c r="K82" s="33"/>
      <c r="M82" s="71">
        <f t="shared" si="28"/>
        <v>71</v>
      </c>
      <c r="N82" s="71">
        <f t="shared" si="29"/>
        <v>142</v>
      </c>
      <c r="P82" s="38">
        <v>107</v>
      </c>
      <c r="Q82" s="45">
        <v>3</v>
      </c>
      <c r="R82" s="43">
        <v>5.3946759259259257E-2</v>
      </c>
      <c r="S82" s="37"/>
      <c r="T82" s="39">
        <v>15</v>
      </c>
      <c r="U82" s="46">
        <v>3</v>
      </c>
      <c r="V82" s="47">
        <v>0.13841435185185186</v>
      </c>
      <c r="W82" s="40">
        <v>0</v>
      </c>
      <c r="X82" s="38">
        <v>20</v>
      </c>
      <c r="Y82" s="45">
        <v>3</v>
      </c>
      <c r="Z82" s="43">
        <v>0.18180555555555555</v>
      </c>
      <c r="AA82" s="37">
        <v>0</v>
      </c>
      <c r="AB82" s="39"/>
      <c r="AC82" s="46"/>
      <c r="AD82" s="47"/>
      <c r="AE82" s="40"/>
      <c r="AF82" s="37"/>
      <c r="AG82" s="44"/>
    </row>
    <row r="83" spans="1:33" s="71" customFormat="1" ht="13.7" customHeight="1" x14ac:dyDescent="0.2">
      <c r="A83" s="55">
        <v>72</v>
      </c>
      <c r="B83" s="115">
        <v>115</v>
      </c>
      <c r="C83" s="65" t="str">
        <f t="shared" si="20"/>
        <v>GER19961029</v>
      </c>
      <c r="D83" s="66" t="str">
        <f t="shared" si="21"/>
        <v>KOCH Chrisitan</v>
      </c>
      <c r="E83" s="67" t="str">
        <f t="shared" si="22"/>
        <v>TEAM BRANDENBURG - RSC COTTBUS</v>
      </c>
      <c r="F83" s="68" t="str">
        <f t="shared" si="23"/>
        <v>043833-11</v>
      </c>
      <c r="G83" s="69" t="str">
        <f t="shared" si="24"/>
        <v>JUNIOR</v>
      </c>
      <c r="H83" s="69" t="str">
        <f t="shared" si="25"/>
        <v>COT</v>
      </c>
      <c r="I83" s="70">
        <f t="shared" si="26"/>
        <v>0.37416666666666665</v>
      </c>
      <c r="J83" s="33">
        <f t="shared" si="27"/>
        <v>3.4143518518517935E-3</v>
      </c>
      <c r="K83" s="33"/>
      <c r="M83" s="71">
        <f t="shared" si="28"/>
        <v>72</v>
      </c>
      <c r="N83" s="71">
        <f t="shared" si="29"/>
        <v>165</v>
      </c>
      <c r="P83" s="38">
        <v>112</v>
      </c>
      <c r="Q83" s="45">
        <v>115</v>
      </c>
      <c r="R83" s="43">
        <v>5.3946759259259257E-2</v>
      </c>
      <c r="S83" s="37"/>
      <c r="T83" s="39">
        <v>18</v>
      </c>
      <c r="U83" s="46">
        <v>115</v>
      </c>
      <c r="V83" s="47">
        <v>0.13841435185185186</v>
      </c>
      <c r="W83" s="40">
        <v>0</v>
      </c>
      <c r="X83" s="38">
        <v>35</v>
      </c>
      <c r="Y83" s="45">
        <v>115</v>
      </c>
      <c r="Z83" s="43">
        <v>0.18180555555555555</v>
      </c>
      <c r="AA83" s="37">
        <v>0</v>
      </c>
      <c r="AB83" s="39"/>
      <c r="AC83" s="46"/>
      <c r="AD83" s="47"/>
      <c r="AE83" s="40"/>
      <c r="AF83" s="37"/>
      <c r="AG83" s="44"/>
    </row>
    <row r="84" spans="1:33" s="71" customFormat="1" ht="13.7" customHeight="1" x14ac:dyDescent="0.2">
      <c r="A84" s="55">
        <v>73</v>
      </c>
      <c r="B84" s="115">
        <v>8</v>
      </c>
      <c r="C84" s="65" t="str">
        <f t="shared" si="20"/>
        <v>GER19980416</v>
      </c>
      <c r="D84" s="66" t="str">
        <f t="shared" si="21"/>
        <v>KÄßMANN Fabian</v>
      </c>
      <c r="E84" s="67" t="str">
        <f t="shared" si="22"/>
        <v>1.RSV 1886 GREIZ</v>
      </c>
      <c r="F84" s="68" t="str">
        <f t="shared" si="23"/>
        <v>THÜ173410</v>
      </c>
      <c r="G84" s="69" t="str">
        <f t="shared" si="24"/>
        <v>CADET</v>
      </c>
      <c r="H84" s="69" t="str">
        <f t="shared" si="25"/>
        <v>TUR</v>
      </c>
      <c r="I84" s="70">
        <f t="shared" si="26"/>
        <v>0.37416666666666665</v>
      </c>
      <c r="J84" s="33">
        <f t="shared" si="27"/>
        <v>3.4143518518517935E-3</v>
      </c>
      <c r="K84" s="33"/>
      <c r="M84" s="71">
        <f t="shared" si="28"/>
        <v>73</v>
      </c>
      <c r="N84" s="71">
        <f t="shared" si="29"/>
        <v>238</v>
      </c>
      <c r="P84" s="38">
        <v>115</v>
      </c>
      <c r="Q84" s="45">
        <v>8</v>
      </c>
      <c r="R84" s="43">
        <v>5.3946759259259257E-2</v>
      </c>
      <c r="S84" s="37"/>
      <c r="T84" s="39">
        <v>76</v>
      </c>
      <c r="U84" s="46">
        <v>8</v>
      </c>
      <c r="V84" s="47">
        <v>0.13841435185185186</v>
      </c>
      <c r="W84" s="40">
        <v>0</v>
      </c>
      <c r="X84" s="38">
        <v>47</v>
      </c>
      <c r="Y84" s="45">
        <v>8</v>
      </c>
      <c r="Z84" s="43">
        <v>0.18180555555555555</v>
      </c>
      <c r="AA84" s="37">
        <v>0</v>
      </c>
      <c r="AB84" s="39"/>
      <c r="AC84" s="46"/>
      <c r="AD84" s="47"/>
      <c r="AE84" s="40"/>
      <c r="AF84" s="37"/>
      <c r="AG84" s="44"/>
    </row>
    <row r="85" spans="1:33" s="71" customFormat="1" ht="13.7" customHeight="1" x14ac:dyDescent="0.2">
      <c r="A85" s="55">
        <v>74</v>
      </c>
      <c r="B85" s="115">
        <v>93</v>
      </c>
      <c r="C85" s="65" t="str">
        <f t="shared" si="20"/>
        <v>CZE19960424</v>
      </c>
      <c r="D85" s="66" t="str">
        <f t="shared" si="21"/>
        <v xml:space="preserve">GRUBER Pavel </v>
      </c>
      <c r="E85" s="67" t="str">
        <f t="shared" si="22"/>
        <v xml:space="preserve">TJ FAVORIT BRNO </v>
      </c>
      <c r="F85" s="68">
        <f t="shared" si="23"/>
        <v>13075</v>
      </c>
      <c r="G85" s="69" t="str">
        <f t="shared" si="24"/>
        <v>JUNIOR</v>
      </c>
      <c r="H85" s="69" t="str">
        <f t="shared" si="25"/>
        <v>FAV</v>
      </c>
      <c r="I85" s="70">
        <f t="shared" si="26"/>
        <v>0.37451388888888887</v>
      </c>
      <c r="J85" s="33">
        <f t="shared" si="27"/>
        <v>3.7615740740740145E-3</v>
      </c>
      <c r="K85" s="33"/>
      <c r="M85" s="71">
        <f t="shared" si="28"/>
        <v>74</v>
      </c>
      <c r="N85" s="71">
        <f t="shared" si="29"/>
        <v>125</v>
      </c>
      <c r="P85" s="38">
        <v>19</v>
      </c>
      <c r="Q85" s="45">
        <v>93</v>
      </c>
      <c r="R85" s="43">
        <v>5.1446759259259262E-2</v>
      </c>
      <c r="S85" s="37"/>
      <c r="T85" s="39">
        <v>93</v>
      </c>
      <c r="U85" s="46">
        <v>93</v>
      </c>
      <c r="V85" s="47">
        <v>0.14129629629629628</v>
      </c>
      <c r="W85" s="40">
        <v>3.4722222222222222E-5</v>
      </c>
      <c r="X85" s="38">
        <v>13</v>
      </c>
      <c r="Y85" s="45">
        <v>93</v>
      </c>
      <c r="Z85" s="43">
        <v>0.18180555555555555</v>
      </c>
      <c r="AA85" s="37">
        <v>0</v>
      </c>
      <c r="AB85" s="39"/>
      <c r="AC85" s="46"/>
      <c r="AD85" s="47"/>
      <c r="AE85" s="40"/>
      <c r="AF85" s="37"/>
      <c r="AG85" s="44"/>
    </row>
    <row r="86" spans="1:33" s="71" customFormat="1" ht="13.7" customHeight="1" x14ac:dyDescent="0.2">
      <c r="A86" s="55">
        <v>75</v>
      </c>
      <c r="B86" s="115">
        <v>73</v>
      </c>
      <c r="C86" s="65" t="str">
        <f t="shared" si="20"/>
        <v>SVK19970207</v>
      </c>
      <c r="D86" s="66" t="str">
        <f t="shared" si="21"/>
        <v>GAVENDA Miroslav</v>
      </c>
      <c r="E86" s="67" t="str">
        <f t="shared" si="22"/>
        <v>SLÁVIA ŠG TRENČÍN</v>
      </c>
      <c r="F86" s="68">
        <f t="shared" si="23"/>
        <v>6366</v>
      </c>
      <c r="G86" s="69" t="str">
        <f t="shared" si="24"/>
        <v>JUNIOR*</v>
      </c>
      <c r="H86" s="69" t="str">
        <f t="shared" si="25"/>
        <v>SLA</v>
      </c>
      <c r="I86" s="70">
        <f t="shared" si="26"/>
        <v>0.3745486111111111</v>
      </c>
      <c r="J86" s="33">
        <f t="shared" si="27"/>
        <v>3.7962962962962421E-3</v>
      </c>
      <c r="K86" s="33"/>
      <c r="M86" s="71">
        <f t="shared" si="28"/>
        <v>75</v>
      </c>
      <c r="N86" s="71">
        <f t="shared" si="29"/>
        <v>167</v>
      </c>
      <c r="P86" s="38">
        <v>23</v>
      </c>
      <c r="Q86" s="45">
        <v>73</v>
      </c>
      <c r="R86" s="43">
        <v>5.1446759259259262E-2</v>
      </c>
      <c r="S86" s="37"/>
      <c r="T86" s="39">
        <v>92</v>
      </c>
      <c r="U86" s="46">
        <v>73</v>
      </c>
      <c r="V86" s="47">
        <v>0.14129629629629628</v>
      </c>
      <c r="W86" s="40">
        <v>0</v>
      </c>
      <c r="X86" s="38">
        <v>52</v>
      </c>
      <c r="Y86" s="45">
        <v>73</v>
      </c>
      <c r="Z86" s="43">
        <v>0.18180555555555555</v>
      </c>
      <c r="AA86" s="37">
        <v>0</v>
      </c>
      <c r="AB86" s="39"/>
      <c r="AC86" s="46"/>
      <c r="AD86" s="47"/>
      <c r="AE86" s="40"/>
      <c r="AF86" s="37"/>
      <c r="AG86" s="44"/>
    </row>
    <row r="87" spans="1:33" s="71" customFormat="1" ht="13.7" customHeight="1" x14ac:dyDescent="0.2">
      <c r="A87" s="55">
        <v>76</v>
      </c>
      <c r="B87" s="115">
        <v>33</v>
      </c>
      <c r="C87" s="65" t="str">
        <f t="shared" si="20"/>
        <v>CZE19970913</v>
      </c>
      <c r="D87" s="66" t="str">
        <f t="shared" si="21"/>
        <v xml:space="preserve">VOJÍŘ Jaroslav </v>
      </c>
      <c r="E87" s="67" t="str">
        <f t="shared" si="22"/>
        <v xml:space="preserve">REMERX - MERIDA TEAM KOLÍN </v>
      </c>
      <c r="F87" s="68">
        <f t="shared" si="23"/>
        <v>12178</v>
      </c>
      <c r="G87" s="69" t="str">
        <f t="shared" si="24"/>
        <v>JUNIOR*</v>
      </c>
      <c r="H87" s="69" t="str">
        <f t="shared" si="25"/>
        <v>REM</v>
      </c>
      <c r="I87" s="70">
        <f t="shared" si="26"/>
        <v>0.37479166666666663</v>
      </c>
      <c r="J87" s="33">
        <f t="shared" si="27"/>
        <v>4.0393518518517801E-3</v>
      </c>
      <c r="K87" s="33"/>
      <c r="M87" s="71">
        <f t="shared" si="28"/>
        <v>76</v>
      </c>
      <c r="N87" s="71">
        <f t="shared" si="29"/>
        <v>253</v>
      </c>
      <c r="P87" s="38">
        <v>88</v>
      </c>
      <c r="Q87" s="45">
        <v>33</v>
      </c>
      <c r="R87" s="43">
        <v>5.1446759259259262E-2</v>
      </c>
      <c r="S87" s="37"/>
      <c r="T87" s="39">
        <v>94</v>
      </c>
      <c r="U87" s="46">
        <v>33</v>
      </c>
      <c r="V87" s="47">
        <v>0.14129629629629628</v>
      </c>
      <c r="W87" s="40">
        <v>0</v>
      </c>
      <c r="X87" s="38">
        <v>71</v>
      </c>
      <c r="Y87" s="45">
        <v>33</v>
      </c>
      <c r="Z87" s="43">
        <v>0.18204861111111112</v>
      </c>
      <c r="AA87" s="37">
        <v>0</v>
      </c>
      <c r="AB87" s="39"/>
      <c r="AC87" s="46"/>
      <c r="AD87" s="47"/>
      <c r="AE87" s="40"/>
      <c r="AF87" s="37"/>
      <c r="AG87" s="44"/>
    </row>
    <row r="88" spans="1:33" s="71" customFormat="1" ht="13.7" customHeight="1" x14ac:dyDescent="0.2">
      <c r="A88" s="55">
        <v>77</v>
      </c>
      <c r="B88" s="115">
        <v>100</v>
      </c>
      <c r="C88" s="65" t="e">
        <f t="shared" si="20"/>
        <v>#N/A</v>
      </c>
      <c r="D88" s="66" t="e">
        <f t="shared" si="21"/>
        <v>#N/A</v>
      </c>
      <c r="E88" s="67" t="e">
        <f t="shared" si="22"/>
        <v>#N/A</v>
      </c>
      <c r="F88" s="68" t="e">
        <f t="shared" si="23"/>
        <v>#N/A</v>
      </c>
      <c r="G88" s="69" t="e">
        <f t="shared" si="24"/>
        <v>#N/A</v>
      </c>
      <c r="H88" s="69" t="e">
        <f t="shared" si="25"/>
        <v>#N/A</v>
      </c>
      <c r="I88" s="70">
        <f t="shared" si="26"/>
        <v>0.3756828703703704</v>
      </c>
      <c r="J88" s="33">
        <f t="shared" si="27"/>
        <v>4.9305555555555491E-3</v>
      </c>
      <c r="K88" s="33"/>
      <c r="M88" s="71">
        <f t="shared" si="28"/>
        <v>77</v>
      </c>
      <c r="N88" s="71">
        <f t="shared" si="29"/>
        <v>215</v>
      </c>
      <c r="P88" s="38">
        <v>92</v>
      </c>
      <c r="Q88" s="45">
        <v>100</v>
      </c>
      <c r="R88" s="43">
        <v>5.1446759259259262E-2</v>
      </c>
      <c r="S88" s="37"/>
      <c r="T88" s="39">
        <v>27</v>
      </c>
      <c r="U88" s="46">
        <v>100</v>
      </c>
      <c r="V88" s="47">
        <v>0.13841435185185186</v>
      </c>
      <c r="W88" s="40">
        <v>0</v>
      </c>
      <c r="X88" s="38">
        <v>96</v>
      </c>
      <c r="Y88" s="45">
        <v>100</v>
      </c>
      <c r="Z88" s="43">
        <v>0.18582175925925926</v>
      </c>
      <c r="AA88" s="37">
        <v>0</v>
      </c>
      <c r="AB88" s="39"/>
      <c r="AC88" s="46"/>
      <c r="AD88" s="47"/>
      <c r="AE88" s="40"/>
      <c r="AF88" s="37"/>
      <c r="AG88" s="44"/>
    </row>
    <row r="89" spans="1:33" s="71" customFormat="1" ht="13.7" customHeight="1" x14ac:dyDescent="0.2">
      <c r="A89" s="55">
        <v>78</v>
      </c>
      <c r="B89" s="115">
        <v>116</v>
      </c>
      <c r="C89" s="65" t="str">
        <f t="shared" si="20"/>
        <v>GER19960909</v>
      </c>
      <c r="D89" s="66" t="str">
        <f t="shared" si="21"/>
        <v>KÄMNA Lennard</v>
      </c>
      <c r="E89" s="67" t="str">
        <f t="shared" si="22"/>
        <v>TEAM BRANDENBURG - RSC COTTBUS</v>
      </c>
      <c r="F89" s="68" t="str">
        <f t="shared" si="23"/>
        <v>050980-11</v>
      </c>
      <c r="G89" s="69" t="str">
        <f t="shared" si="24"/>
        <v>JUNIOR</v>
      </c>
      <c r="H89" s="69" t="str">
        <f t="shared" si="25"/>
        <v>COT</v>
      </c>
      <c r="I89" s="70">
        <f t="shared" si="26"/>
        <v>0.37571759259259258</v>
      </c>
      <c r="J89" s="33">
        <f t="shared" si="27"/>
        <v>4.9652777777777213E-3</v>
      </c>
      <c r="K89" s="33"/>
      <c r="M89" s="71">
        <f t="shared" si="28"/>
        <v>78</v>
      </c>
      <c r="N89" s="71">
        <f t="shared" si="29"/>
        <v>224</v>
      </c>
      <c r="P89" s="38">
        <v>57</v>
      </c>
      <c r="Q89" s="45">
        <v>116</v>
      </c>
      <c r="R89" s="43">
        <v>5.1446759259259262E-2</v>
      </c>
      <c r="S89" s="37"/>
      <c r="T89" s="39">
        <v>84</v>
      </c>
      <c r="U89" s="46">
        <v>116</v>
      </c>
      <c r="V89" s="47">
        <v>0.1401273148148148</v>
      </c>
      <c r="W89" s="40">
        <v>0</v>
      </c>
      <c r="X89" s="38">
        <v>83</v>
      </c>
      <c r="Y89" s="45">
        <v>116</v>
      </c>
      <c r="Z89" s="43">
        <v>0.18414351851851851</v>
      </c>
      <c r="AA89" s="37">
        <v>0</v>
      </c>
      <c r="AB89" s="39"/>
      <c r="AC89" s="46"/>
      <c r="AD89" s="47"/>
      <c r="AE89" s="40"/>
      <c r="AF89" s="37"/>
      <c r="AG89" s="44"/>
    </row>
    <row r="90" spans="1:33" s="71" customFormat="1" ht="13.7" customHeight="1" x14ac:dyDescent="0.2">
      <c r="A90" s="55">
        <v>79</v>
      </c>
      <c r="B90" s="115">
        <v>122</v>
      </c>
      <c r="C90" s="65" t="str">
        <f t="shared" si="20"/>
        <v>CZE19971201</v>
      </c>
      <c r="D90" s="66" t="str">
        <f t="shared" si="21"/>
        <v xml:space="preserve">CHYTIL Daniel </v>
      </c>
      <c r="E90" s="67" t="str">
        <f t="shared" si="22"/>
        <v xml:space="preserve">SKC TUFO PROSTĚJOV </v>
      </c>
      <c r="F90" s="68">
        <f t="shared" si="23"/>
        <v>13150</v>
      </c>
      <c r="G90" s="69" t="str">
        <f t="shared" si="24"/>
        <v>JUNIOR*</v>
      </c>
      <c r="H90" s="69" t="str">
        <f t="shared" si="25"/>
        <v>SKC</v>
      </c>
      <c r="I90" s="70">
        <f t="shared" si="26"/>
        <v>0.37622685185185184</v>
      </c>
      <c r="J90" s="33">
        <f t="shared" si="27"/>
        <v>5.4745370370369861E-3</v>
      </c>
      <c r="K90" s="33"/>
      <c r="M90" s="71">
        <f t="shared" si="28"/>
        <v>79</v>
      </c>
      <c r="N90" s="71">
        <f t="shared" si="29"/>
        <v>257</v>
      </c>
      <c r="P90" s="38">
        <v>100</v>
      </c>
      <c r="Q90" s="45">
        <v>122</v>
      </c>
      <c r="R90" s="43">
        <v>5.3124999999999999E-2</v>
      </c>
      <c r="S90" s="37"/>
      <c r="T90" s="39">
        <v>97</v>
      </c>
      <c r="U90" s="46">
        <v>122</v>
      </c>
      <c r="V90" s="47">
        <v>0.14129629629629628</v>
      </c>
      <c r="W90" s="40">
        <v>0</v>
      </c>
      <c r="X90" s="38">
        <v>60</v>
      </c>
      <c r="Y90" s="45">
        <v>122</v>
      </c>
      <c r="Z90" s="43">
        <v>0.18180555555555555</v>
      </c>
      <c r="AA90" s="37">
        <v>0</v>
      </c>
      <c r="AB90" s="39"/>
      <c r="AC90" s="46"/>
      <c r="AD90" s="47"/>
      <c r="AE90" s="40"/>
      <c r="AF90" s="37"/>
      <c r="AG90" s="44"/>
    </row>
    <row r="91" spans="1:33" s="71" customFormat="1" ht="13.7" customHeight="1" x14ac:dyDescent="0.2">
      <c r="A91" s="55">
        <v>80</v>
      </c>
      <c r="B91" s="115">
        <v>109</v>
      </c>
      <c r="C91" s="65" t="e">
        <f t="shared" si="20"/>
        <v>#N/A</v>
      </c>
      <c r="D91" s="66" t="e">
        <f t="shared" si="21"/>
        <v>#N/A</v>
      </c>
      <c r="E91" s="67" t="e">
        <f t="shared" si="22"/>
        <v>#N/A</v>
      </c>
      <c r="F91" s="68" t="e">
        <f t="shared" si="23"/>
        <v>#N/A</v>
      </c>
      <c r="G91" s="69" t="e">
        <f t="shared" si="24"/>
        <v>#N/A</v>
      </c>
      <c r="H91" s="69" t="e">
        <f t="shared" si="25"/>
        <v>#N/A</v>
      </c>
      <c r="I91" s="70">
        <f t="shared" si="26"/>
        <v>0.37644675925925924</v>
      </c>
      <c r="J91" s="33">
        <f t="shared" si="27"/>
        <v>5.6944444444443909E-3</v>
      </c>
      <c r="K91" s="33"/>
      <c r="M91" s="71">
        <f t="shared" si="28"/>
        <v>80</v>
      </c>
      <c r="N91" s="71">
        <f t="shared" si="29"/>
        <v>259</v>
      </c>
      <c r="P91" s="38">
        <v>98</v>
      </c>
      <c r="Q91" s="45">
        <v>109</v>
      </c>
      <c r="R91" s="43">
        <v>5.2650462962962961E-2</v>
      </c>
      <c r="S91" s="37"/>
      <c r="T91" s="39">
        <v>81</v>
      </c>
      <c r="U91" s="46">
        <v>109</v>
      </c>
      <c r="V91" s="47">
        <v>0.13966435185185186</v>
      </c>
      <c r="W91" s="40">
        <v>0</v>
      </c>
      <c r="X91" s="38">
        <v>80</v>
      </c>
      <c r="Y91" s="45">
        <v>109</v>
      </c>
      <c r="Z91" s="43">
        <v>0.18414351851851851</v>
      </c>
      <c r="AA91" s="37">
        <v>1.1574074074074073E-5</v>
      </c>
      <c r="AB91" s="39"/>
      <c r="AC91" s="46"/>
      <c r="AD91" s="47"/>
      <c r="AE91" s="40"/>
      <c r="AF91" s="37"/>
      <c r="AG91" s="44"/>
    </row>
    <row r="92" spans="1:33" s="71" customFormat="1" ht="13.7" customHeight="1" x14ac:dyDescent="0.2">
      <c r="A92" s="55">
        <v>81</v>
      </c>
      <c r="B92" s="115">
        <v>44</v>
      </c>
      <c r="C92" s="65" t="str">
        <f t="shared" si="20"/>
        <v>CZE19960213</v>
      </c>
      <c r="D92" s="66" t="str">
        <f t="shared" si="21"/>
        <v xml:space="preserve">JUREČKA Jiří </v>
      </c>
      <c r="E92" s="67" t="str">
        <f t="shared" si="22"/>
        <v>KC KOOPERATIVA SG JABLONEC N.N</v>
      </c>
      <c r="F92" s="68">
        <f t="shared" si="23"/>
        <v>5366</v>
      </c>
      <c r="G92" s="69" t="str">
        <f t="shared" si="24"/>
        <v>JUNIOR</v>
      </c>
      <c r="H92" s="69" t="str">
        <f t="shared" si="25"/>
        <v>KOO</v>
      </c>
      <c r="I92" s="70">
        <f t="shared" si="26"/>
        <v>0.37646990740740738</v>
      </c>
      <c r="J92" s="33">
        <f t="shared" si="27"/>
        <v>5.7175925925925242E-3</v>
      </c>
      <c r="K92" s="33"/>
      <c r="M92" s="71">
        <f t="shared" si="28"/>
        <v>81</v>
      </c>
      <c r="N92" s="71">
        <f t="shared" si="29"/>
        <v>252</v>
      </c>
      <c r="P92" s="38">
        <v>103</v>
      </c>
      <c r="Q92" s="45">
        <v>44</v>
      </c>
      <c r="R92" s="43">
        <v>5.3912037037037036E-2</v>
      </c>
      <c r="S92" s="37"/>
      <c r="T92" s="39">
        <v>61</v>
      </c>
      <c r="U92" s="46">
        <v>44</v>
      </c>
      <c r="V92" s="47">
        <v>0.13841435185185186</v>
      </c>
      <c r="W92" s="40">
        <v>0</v>
      </c>
      <c r="X92" s="38">
        <v>88</v>
      </c>
      <c r="Y92" s="45">
        <v>44</v>
      </c>
      <c r="Z92" s="43">
        <v>0.18414351851851851</v>
      </c>
      <c r="AA92" s="37">
        <v>0</v>
      </c>
      <c r="AB92" s="39"/>
      <c r="AC92" s="46"/>
      <c r="AD92" s="47"/>
      <c r="AE92" s="40"/>
      <c r="AF92" s="37"/>
      <c r="AG92" s="44"/>
    </row>
    <row r="93" spans="1:33" s="71" customFormat="1" ht="13.7" customHeight="1" x14ac:dyDescent="0.2">
      <c r="A93" s="55">
        <v>82</v>
      </c>
      <c r="B93" s="115">
        <v>128</v>
      </c>
      <c r="C93" s="65" t="e">
        <f t="shared" si="20"/>
        <v>#N/A</v>
      </c>
      <c r="D93" s="66" t="e">
        <f t="shared" si="21"/>
        <v>#N/A</v>
      </c>
      <c r="E93" s="67" t="e">
        <f t="shared" si="22"/>
        <v>#N/A</v>
      </c>
      <c r="F93" s="68" t="e">
        <f t="shared" si="23"/>
        <v>#N/A</v>
      </c>
      <c r="G93" s="69" t="e">
        <f t="shared" si="24"/>
        <v>#N/A</v>
      </c>
      <c r="H93" s="69" t="e">
        <f t="shared" si="25"/>
        <v>#N/A</v>
      </c>
      <c r="I93" s="70">
        <f t="shared" si="26"/>
        <v>0.37671296296296297</v>
      </c>
      <c r="J93" s="33">
        <f t="shared" si="27"/>
        <v>5.9606481481481177E-3</v>
      </c>
      <c r="K93" s="33"/>
      <c r="M93" s="71">
        <f t="shared" si="28"/>
        <v>82</v>
      </c>
      <c r="N93" s="71">
        <f t="shared" si="29"/>
        <v>258</v>
      </c>
      <c r="P93" s="38">
        <v>89</v>
      </c>
      <c r="Q93" s="45">
        <v>128</v>
      </c>
      <c r="R93" s="43">
        <v>5.1446759259259262E-2</v>
      </c>
      <c r="S93" s="37"/>
      <c r="T93" s="39">
        <v>90</v>
      </c>
      <c r="U93" s="46">
        <v>128</v>
      </c>
      <c r="V93" s="47">
        <v>0.14121527777777779</v>
      </c>
      <c r="W93" s="40">
        <v>0</v>
      </c>
      <c r="X93" s="38">
        <v>79</v>
      </c>
      <c r="Y93" s="45">
        <v>128</v>
      </c>
      <c r="Z93" s="43">
        <v>0.18405092592592595</v>
      </c>
      <c r="AA93" s="37">
        <v>0</v>
      </c>
      <c r="AB93" s="39"/>
      <c r="AC93" s="46"/>
      <c r="AD93" s="47"/>
      <c r="AE93" s="40"/>
      <c r="AF93" s="37"/>
      <c r="AG93" s="44"/>
    </row>
    <row r="94" spans="1:33" s="71" customFormat="1" ht="13.7" customHeight="1" x14ac:dyDescent="0.2">
      <c r="A94" s="55">
        <v>83</v>
      </c>
      <c r="B94" s="115">
        <v>68</v>
      </c>
      <c r="C94" s="65" t="e">
        <f t="shared" si="20"/>
        <v>#N/A</v>
      </c>
      <c r="D94" s="66" t="e">
        <f t="shared" si="21"/>
        <v>#N/A</v>
      </c>
      <c r="E94" s="67" t="e">
        <f t="shared" si="22"/>
        <v>#N/A</v>
      </c>
      <c r="F94" s="68" t="e">
        <f t="shared" si="23"/>
        <v>#N/A</v>
      </c>
      <c r="G94" s="69" t="e">
        <f t="shared" si="24"/>
        <v>#N/A</v>
      </c>
      <c r="H94" s="69" t="e">
        <f t="shared" si="25"/>
        <v>#N/A</v>
      </c>
      <c r="I94" s="70">
        <f t="shared" si="26"/>
        <v>0.37680555555555556</v>
      </c>
      <c r="J94" s="33">
        <f t="shared" si="27"/>
        <v>6.0532407407407063E-3</v>
      </c>
      <c r="K94" s="33"/>
      <c r="M94" s="71">
        <f t="shared" si="28"/>
        <v>83</v>
      </c>
      <c r="N94" s="71">
        <f t="shared" si="29"/>
        <v>266</v>
      </c>
      <c r="P94" s="38">
        <v>77</v>
      </c>
      <c r="Q94" s="45">
        <v>68</v>
      </c>
      <c r="R94" s="43">
        <v>5.1446759259259262E-2</v>
      </c>
      <c r="S94" s="37"/>
      <c r="T94" s="39">
        <v>108</v>
      </c>
      <c r="U94" s="46">
        <v>68</v>
      </c>
      <c r="V94" s="47">
        <v>0.14121527777777779</v>
      </c>
      <c r="W94" s="40">
        <v>0</v>
      </c>
      <c r="X94" s="38">
        <v>81</v>
      </c>
      <c r="Y94" s="45">
        <v>68</v>
      </c>
      <c r="Z94" s="43">
        <v>0.18414351851851851</v>
      </c>
      <c r="AA94" s="37">
        <v>0</v>
      </c>
      <c r="AB94" s="39"/>
      <c r="AC94" s="46"/>
      <c r="AD94" s="47"/>
      <c r="AE94" s="40"/>
      <c r="AF94" s="37"/>
      <c r="AG94" s="44"/>
    </row>
    <row r="95" spans="1:33" s="71" customFormat="1" ht="13.7" customHeight="1" x14ac:dyDescent="0.2">
      <c r="A95" s="55">
        <v>84</v>
      </c>
      <c r="B95" s="115">
        <v>57</v>
      </c>
      <c r="C95" s="65" t="str">
        <f t="shared" si="20"/>
        <v>POL19970825</v>
      </c>
      <c r="D95" s="66" t="str">
        <f t="shared" si="21"/>
        <v>GRZEGORZYCA Dominik</v>
      </c>
      <c r="E95" s="67" t="str">
        <f t="shared" si="22"/>
        <v>GRUPA KOLARSKA GLIWICE BA</v>
      </c>
      <c r="F95" s="68" t="str">
        <f t="shared" si="23"/>
        <v>SLA008</v>
      </c>
      <c r="G95" s="69" t="str">
        <f t="shared" si="24"/>
        <v>JUNIOR*</v>
      </c>
      <c r="H95" s="69" t="str">
        <f t="shared" si="25"/>
        <v>GLI</v>
      </c>
      <c r="I95" s="70">
        <f t="shared" si="26"/>
        <v>0.37682870370370369</v>
      </c>
      <c r="J95" s="33">
        <f t="shared" si="27"/>
        <v>6.0763888888888395E-3</v>
      </c>
      <c r="K95" s="33"/>
      <c r="M95" s="71">
        <f t="shared" si="28"/>
        <v>84</v>
      </c>
      <c r="N95" s="71">
        <f t="shared" si="29"/>
        <v>192</v>
      </c>
      <c r="P95" s="38">
        <v>16</v>
      </c>
      <c r="Q95" s="45">
        <v>57</v>
      </c>
      <c r="R95" s="43">
        <v>5.1446759259259262E-2</v>
      </c>
      <c r="S95" s="37"/>
      <c r="T95" s="39">
        <v>87</v>
      </c>
      <c r="U95" s="46">
        <v>57</v>
      </c>
      <c r="V95" s="47">
        <v>0.14082175925925924</v>
      </c>
      <c r="W95" s="40">
        <v>0</v>
      </c>
      <c r="X95" s="38">
        <v>89</v>
      </c>
      <c r="Y95" s="45">
        <v>57</v>
      </c>
      <c r="Z95" s="43">
        <v>0.18456018518518516</v>
      </c>
      <c r="AA95" s="37">
        <v>0</v>
      </c>
      <c r="AB95" s="39"/>
      <c r="AC95" s="46"/>
      <c r="AD95" s="47"/>
      <c r="AE95" s="40"/>
      <c r="AF95" s="37"/>
      <c r="AG95" s="44"/>
    </row>
    <row r="96" spans="1:33" s="71" customFormat="1" ht="13.7" customHeight="1" x14ac:dyDescent="0.2">
      <c r="A96" s="55">
        <v>85</v>
      </c>
      <c r="B96" s="115">
        <v>36</v>
      </c>
      <c r="C96" s="65" t="e">
        <f t="shared" si="20"/>
        <v>#N/A</v>
      </c>
      <c r="D96" s="66" t="e">
        <f t="shared" si="21"/>
        <v>#N/A</v>
      </c>
      <c r="E96" s="67" t="e">
        <f t="shared" si="22"/>
        <v>#N/A</v>
      </c>
      <c r="F96" s="68" t="e">
        <f t="shared" si="23"/>
        <v>#N/A</v>
      </c>
      <c r="G96" s="69" t="e">
        <f t="shared" si="24"/>
        <v>#N/A</v>
      </c>
      <c r="H96" s="69" t="e">
        <f t="shared" si="25"/>
        <v>#N/A</v>
      </c>
      <c r="I96" s="70">
        <f t="shared" si="26"/>
        <v>0.3769675925925926</v>
      </c>
      <c r="J96" s="33">
        <f t="shared" si="27"/>
        <v>6.2152777777777501E-3</v>
      </c>
      <c r="K96" s="33"/>
      <c r="M96" s="71">
        <f t="shared" si="28"/>
        <v>85</v>
      </c>
      <c r="N96" s="71">
        <f t="shared" si="29"/>
        <v>168</v>
      </c>
      <c r="P96" s="38">
        <v>31</v>
      </c>
      <c r="Q96" s="45">
        <v>36</v>
      </c>
      <c r="R96" s="43">
        <v>5.1446759259259262E-2</v>
      </c>
      <c r="S96" s="37"/>
      <c r="T96" s="39">
        <v>38</v>
      </c>
      <c r="U96" s="46">
        <v>36</v>
      </c>
      <c r="V96" s="47">
        <v>0.13841435185185186</v>
      </c>
      <c r="W96" s="40">
        <v>0</v>
      </c>
      <c r="X96" s="38">
        <v>99</v>
      </c>
      <c r="Y96" s="45">
        <v>36</v>
      </c>
      <c r="Z96" s="43">
        <v>0.18710648148148148</v>
      </c>
      <c r="AA96" s="37">
        <v>0</v>
      </c>
      <c r="AB96" s="39"/>
      <c r="AC96" s="46"/>
      <c r="AD96" s="47"/>
      <c r="AE96" s="40"/>
      <c r="AF96" s="37"/>
      <c r="AG96" s="44"/>
    </row>
    <row r="97" spans="1:33" s="71" customFormat="1" ht="13.7" customHeight="1" x14ac:dyDescent="0.2">
      <c r="A97" s="55">
        <v>86</v>
      </c>
      <c r="B97" s="115">
        <v>31</v>
      </c>
      <c r="C97" s="65" t="str">
        <f t="shared" si="20"/>
        <v>CZE19960423</v>
      </c>
      <c r="D97" s="66" t="str">
        <f t="shared" si="21"/>
        <v xml:space="preserve">MORÁVEK Zdeněk </v>
      </c>
      <c r="E97" s="67" t="str">
        <f t="shared" si="22"/>
        <v>ALLTRAINING.CZ</v>
      </c>
      <c r="F97" s="68">
        <f t="shared" si="23"/>
        <v>19314</v>
      </c>
      <c r="G97" s="69" t="str">
        <f t="shared" si="24"/>
        <v>JUNIOR</v>
      </c>
      <c r="H97" s="69" t="str">
        <f t="shared" si="25"/>
        <v>REM</v>
      </c>
      <c r="I97" s="70">
        <f t="shared" si="26"/>
        <v>0.3769675925925926</v>
      </c>
      <c r="J97" s="33">
        <f t="shared" si="27"/>
        <v>6.2152777777777501E-3</v>
      </c>
      <c r="K97" s="33"/>
      <c r="M97" s="71">
        <f t="shared" si="28"/>
        <v>86</v>
      </c>
      <c r="N97" s="71">
        <f t="shared" si="29"/>
        <v>245</v>
      </c>
      <c r="P97" s="38">
        <v>82</v>
      </c>
      <c r="Q97" s="45">
        <v>31</v>
      </c>
      <c r="R97" s="43">
        <v>5.1446759259259262E-2</v>
      </c>
      <c r="S97" s="37"/>
      <c r="T97" s="39">
        <v>65</v>
      </c>
      <c r="U97" s="46">
        <v>31</v>
      </c>
      <c r="V97" s="47">
        <v>0.13841435185185186</v>
      </c>
      <c r="W97" s="40">
        <v>0</v>
      </c>
      <c r="X97" s="38">
        <v>98</v>
      </c>
      <c r="Y97" s="45">
        <v>31</v>
      </c>
      <c r="Z97" s="43">
        <v>0.18710648148148148</v>
      </c>
      <c r="AA97" s="37">
        <v>0</v>
      </c>
      <c r="AB97" s="39"/>
      <c r="AC97" s="46"/>
      <c r="AD97" s="47"/>
      <c r="AE97" s="40"/>
      <c r="AF97" s="37"/>
      <c r="AG97" s="44"/>
    </row>
    <row r="98" spans="1:33" s="71" customFormat="1" ht="13.7" customHeight="1" x14ac:dyDescent="0.2">
      <c r="A98" s="55">
        <v>87</v>
      </c>
      <c r="B98" s="115">
        <v>114</v>
      </c>
      <c r="C98" s="65" t="str">
        <f t="shared" si="20"/>
        <v>GER19960823</v>
      </c>
      <c r="D98" s="66" t="str">
        <f t="shared" si="21"/>
        <v>SCHLOTT Julius</v>
      </c>
      <c r="E98" s="67" t="str">
        <f t="shared" si="22"/>
        <v>TEAM BRANDENBURG - RSC COTTBUS</v>
      </c>
      <c r="F98" s="68" t="str">
        <f t="shared" si="23"/>
        <v>044086-11</v>
      </c>
      <c r="G98" s="69" t="str">
        <f t="shared" si="24"/>
        <v>JUNIOR</v>
      </c>
      <c r="H98" s="69" t="str">
        <f t="shared" si="25"/>
        <v>COT</v>
      </c>
      <c r="I98" s="70">
        <f t="shared" si="26"/>
        <v>0.3769675925925926</v>
      </c>
      <c r="J98" s="33">
        <f t="shared" si="27"/>
        <v>6.2152777777777501E-3</v>
      </c>
      <c r="K98" s="33"/>
      <c r="M98" s="71">
        <f t="shared" si="28"/>
        <v>87</v>
      </c>
      <c r="N98" s="71">
        <f t="shared" si="29"/>
        <v>272</v>
      </c>
      <c r="P98" s="38">
        <v>101</v>
      </c>
      <c r="Q98" s="45">
        <v>114</v>
      </c>
      <c r="R98" s="43">
        <v>5.3159722222222226E-2</v>
      </c>
      <c r="S98" s="37"/>
      <c r="T98" s="39">
        <v>98</v>
      </c>
      <c r="U98" s="46">
        <v>114</v>
      </c>
      <c r="V98" s="47">
        <v>0.14129629629629628</v>
      </c>
      <c r="W98" s="40">
        <v>0</v>
      </c>
      <c r="X98" s="38">
        <v>73</v>
      </c>
      <c r="Y98" s="45">
        <v>114</v>
      </c>
      <c r="Z98" s="43">
        <v>0.18251157407407406</v>
      </c>
      <c r="AA98" s="37">
        <v>0</v>
      </c>
      <c r="AB98" s="39"/>
      <c r="AC98" s="46"/>
      <c r="AD98" s="47"/>
      <c r="AE98" s="40"/>
      <c r="AF98" s="37"/>
      <c r="AG98" s="44"/>
    </row>
    <row r="99" spans="1:33" s="71" customFormat="1" ht="13.7" customHeight="1" x14ac:dyDescent="0.2">
      <c r="A99" s="55">
        <v>88</v>
      </c>
      <c r="B99" s="115">
        <v>45</v>
      </c>
      <c r="C99" s="65" t="str">
        <f t="shared" si="20"/>
        <v>CZE19960630</v>
      </c>
      <c r="D99" s="66" t="str">
        <f t="shared" si="21"/>
        <v xml:space="preserve">LEHKÝ Roman </v>
      </c>
      <c r="E99" s="67" t="str">
        <f t="shared" si="22"/>
        <v>KC KOOPERATIVA SG JABLONEC N.N</v>
      </c>
      <c r="F99" s="68">
        <f t="shared" si="23"/>
        <v>9859</v>
      </c>
      <c r="G99" s="69" t="str">
        <f t="shared" si="24"/>
        <v>JUNIOR</v>
      </c>
      <c r="H99" s="69" t="str">
        <f t="shared" si="25"/>
        <v>KOO</v>
      </c>
      <c r="I99" s="70">
        <f t="shared" si="26"/>
        <v>0.37703703703703706</v>
      </c>
      <c r="J99" s="33">
        <f t="shared" si="27"/>
        <v>6.2847222222222054E-3</v>
      </c>
      <c r="K99" s="33"/>
      <c r="M99" s="71">
        <f t="shared" si="28"/>
        <v>88</v>
      </c>
      <c r="N99" s="71">
        <f t="shared" si="29"/>
        <v>248</v>
      </c>
      <c r="P99" s="38">
        <v>72</v>
      </c>
      <c r="Q99" s="45">
        <v>45</v>
      </c>
      <c r="R99" s="43">
        <v>5.1446759259259262E-2</v>
      </c>
      <c r="S99" s="37"/>
      <c r="T99" s="39">
        <v>85</v>
      </c>
      <c r="U99" s="46">
        <v>45</v>
      </c>
      <c r="V99" s="47">
        <v>0.14063657407407407</v>
      </c>
      <c r="W99" s="40">
        <v>0</v>
      </c>
      <c r="X99" s="38">
        <v>91</v>
      </c>
      <c r="Y99" s="45">
        <v>45</v>
      </c>
      <c r="Z99" s="43">
        <v>0.1849537037037037</v>
      </c>
      <c r="AA99" s="37">
        <v>0</v>
      </c>
      <c r="AB99" s="39"/>
      <c r="AC99" s="46"/>
      <c r="AD99" s="47"/>
      <c r="AE99" s="40"/>
      <c r="AF99" s="37"/>
      <c r="AG99" s="44"/>
    </row>
    <row r="100" spans="1:33" s="71" customFormat="1" ht="13.7" customHeight="1" x14ac:dyDescent="0.2">
      <c r="A100" s="55">
        <v>89</v>
      </c>
      <c r="B100" s="115">
        <v>47</v>
      </c>
      <c r="C100" s="65" t="str">
        <f t="shared" si="20"/>
        <v>CZE19960509</v>
      </c>
      <c r="D100" s="66" t="str">
        <f t="shared" si="21"/>
        <v xml:space="preserve">PRENĚK Ondřej </v>
      </c>
      <c r="E100" s="67" t="str">
        <f t="shared" si="22"/>
        <v>KC KOOPERATIVA SG JABLONEC N.N</v>
      </c>
      <c r="F100" s="68">
        <f t="shared" si="23"/>
        <v>19279</v>
      </c>
      <c r="G100" s="69" t="str">
        <f t="shared" si="24"/>
        <v>JUNIOR</v>
      </c>
      <c r="H100" s="69" t="str">
        <f t="shared" si="25"/>
        <v>KOO</v>
      </c>
      <c r="I100" s="70">
        <f t="shared" si="26"/>
        <v>0.37703703703703706</v>
      </c>
      <c r="J100" s="33">
        <f t="shared" si="27"/>
        <v>6.2847222222222054E-3</v>
      </c>
      <c r="K100" s="33"/>
      <c r="M100" s="71">
        <f t="shared" si="28"/>
        <v>89</v>
      </c>
      <c r="N100" s="71">
        <f t="shared" si="29"/>
        <v>263</v>
      </c>
      <c r="P100" s="38">
        <v>87</v>
      </c>
      <c r="Q100" s="45">
        <v>47</v>
      </c>
      <c r="R100" s="43">
        <v>5.1446759259259262E-2</v>
      </c>
      <c r="S100" s="37"/>
      <c r="T100" s="39">
        <v>86</v>
      </c>
      <c r="U100" s="46">
        <v>47</v>
      </c>
      <c r="V100" s="47">
        <v>0.14063657407407407</v>
      </c>
      <c r="W100" s="40">
        <v>0</v>
      </c>
      <c r="X100" s="38">
        <v>90</v>
      </c>
      <c r="Y100" s="45">
        <v>47</v>
      </c>
      <c r="Z100" s="43">
        <v>0.1849537037037037</v>
      </c>
      <c r="AA100" s="37">
        <v>0</v>
      </c>
      <c r="AB100" s="39"/>
      <c r="AC100" s="46"/>
      <c r="AD100" s="47"/>
      <c r="AE100" s="40"/>
      <c r="AF100" s="37"/>
      <c r="AG100" s="44"/>
    </row>
    <row r="101" spans="1:33" s="71" customFormat="1" ht="13.7" customHeight="1" x14ac:dyDescent="0.2">
      <c r="A101" s="55">
        <v>90</v>
      </c>
      <c r="B101" s="115">
        <v>23</v>
      </c>
      <c r="C101" s="65" t="str">
        <f t="shared" si="20"/>
        <v>GER19981211</v>
      </c>
      <c r="D101" s="66" t="str">
        <f t="shared" si="21"/>
        <v>POUL Rudolph</v>
      </c>
      <c r="E101" s="67" t="str">
        <f t="shared" si="22"/>
        <v>RG BERLIN</v>
      </c>
      <c r="F101" s="68" t="str">
        <f t="shared" si="23"/>
        <v>BER 032411</v>
      </c>
      <c r="G101" s="69" t="str">
        <f t="shared" si="24"/>
        <v>CADET</v>
      </c>
      <c r="H101" s="69" t="str">
        <f t="shared" si="25"/>
        <v>RGB</v>
      </c>
      <c r="I101" s="70">
        <f t="shared" si="26"/>
        <v>0.37760416666666663</v>
      </c>
      <c r="J101" s="33">
        <f t="shared" si="27"/>
        <v>6.8518518518517757E-3</v>
      </c>
      <c r="K101" s="33"/>
      <c r="M101" s="71">
        <f t="shared" si="28"/>
        <v>90</v>
      </c>
      <c r="N101" s="71">
        <f t="shared" si="29"/>
        <v>201</v>
      </c>
      <c r="P101" s="38">
        <v>24</v>
      </c>
      <c r="Q101" s="45">
        <v>23</v>
      </c>
      <c r="R101" s="43">
        <v>5.1446759259259262E-2</v>
      </c>
      <c r="S101" s="37"/>
      <c r="T101" s="39">
        <v>107</v>
      </c>
      <c r="U101" s="46">
        <v>23</v>
      </c>
      <c r="V101" s="47">
        <v>0.14410879629629628</v>
      </c>
      <c r="W101" s="40">
        <v>0</v>
      </c>
      <c r="X101" s="38">
        <v>70</v>
      </c>
      <c r="Y101" s="45">
        <v>23</v>
      </c>
      <c r="Z101" s="43">
        <v>0.18204861111111112</v>
      </c>
      <c r="AA101" s="37">
        <v>0</v>
      </c>
      <c r="AB101" s="39"/>
      <c r="AC101" s="46"/>
      <c r="AD101" s="47"/>
      <c r="AE101" s="40"/>
      <c r="AF101" s="37"/>
      <c r="AG101" s="44"/>
    </row>
    <row r="102" spans="1:33" s="71" customFormat="1" ht="13.7" customHeight="1" x14ac:dyDescent="0.2">
      <c r="A102" s="55">
        <v>91</v>
      </c>
      <c r="B102" s="115">
        <v>41</v>
      </c>
      <c r="C102" s="65" t="str">
        <f t="shared" si="20"/>
        <v>CZE19960310</v>
      </c>
      <c r="D102" s="66" t="str">
        <f t="shared" si="21"/>
        <v xml:space="preserve">ŠULC Jakub </v>
      </c>
      <c r="E102" s="67" t="str">
        <f t="shared" si="22"/>
        <v xml:space="preserve">KOLA-BBM.CZ </v>
      </c>
      <c r="F102" s="68">
        <f t="shared" si="23"/>
        <v>3358</v>
      </c>
      <c r="G102" s="69" t="str">
        <f t="shared" si="24"/>
        <v>JUNIOR</v>
      </c>
      <c r="H102" s="69" t="str">
        <f t="shared" si="25"/>
        <v>KOO</v>
      </c>
      <c r="I102" s="70">
        <f t="shared" si="26"/>
        <v>0.37775462962962963</v>
      </c>
      <c r="J102" s="33">
        <f t="shared" si="27"/>
        <v>7.0023148148147807E-3</v>
      </c>
      <c r="K102" s="33"/>
      <c r="M102" s="71">
        <f t="shared" si="28"/>
        <v>91</v>
      </c>
      <c r="N102" s="71">
        <f t="shared" si="29"/>
        <v>271</v>
      </c>
      <c r="P102" s="38">
        <v>76</v>
      </c>
      <c r="Q102" s="45">
        <v>41</v>
      </c>
      <c r="R102" s="43">
        <v>5.1446759259259262E-2</v>
      </c>
      <c r="S102" s="37"/>
      <c r="T102" s="39">
        <v>103</v>
      </c>
      <c r="U102" s="46">
        <v>41</v>
      </c>
      <c r="V102" s="47">
        <v>0.14135416666666667</v>
      </c>
      <c r="W102" s="40">
        <v>0</v>
      </c>
      <c r="X102" s="38">
        <v>92</v>
      </c>
      <c r="Y102" s="45">
        <v>41</v>
      </c>
      <c r="Z102" s="43">
        <v>0.1849537037037037</v>
      </c>
      <c r="AA102" s="37">
        <v>0</v>
      </c>
      <c r="AB102" s="39"/>
      <c r="AC102" s="46"/>
      <c r="AD102" s="47"/>
      <c r="AE102" s="40"/>
      <c r="AF102" s="37"/>
      <c r="AG102" s="44"/>
    </row>
    <row r="103" spans="1:33" s="71" customFormat="1" ht="13.7" customHeight="1" x14ac:dyDescent="0.2">
      <c r="A103" s="55">
        <v>92</v>
      </c>
      <c r="B103" s="115">
        <v>117</v>
      </c>
      <c r="C103" s="65" t="str">
        <f t="shared" si="20"/>
        <v>GER19971022</v>
      </c>
      <c r="D103" s="66" t="str">
        <f t="shared" si="21"/>
        <v>KANTER Max</v>
      </c>
      <c r="E103" s="67" t="str">
        <f t="shared" si="22"/>
        <v>TEAM BRANDENBURG - RSC COTTBUS</v>
      </c>
      <c r="F103" s="68" t="str">
        <f t="shared" si="23"/>
        <v>044005-11</v>
      </c>
      <c r="G103" s="69" t="str">
        <f t="shared" si="24"/>
        <v>JUNIOR*</v>
      </c>
      <c r="H103" s="69" t="str">
        <f t="shared" si="25"/>
        <v>COT</v>
      </c>
      <c r="I103" s="70">
        <f t="shared" si="26"/>
        <v>0.3780324074074074</v>
      </c>
      <c r="J103" s="33">
        <f t="shared" si="27"/>
        <v>7.2800925925925464E-3</v>
      </c>
      <c r="K103" s="33"/>
      <c r="M103" s="71">
        <f t="shared" si="28"/>
        <v>92</v>
      </c>
      <c r="N103" s="71">
        <f t="shared" si="29"/>
        <v>243</v>
      </c>
      <c r="P103" s="38">
        <v>49</v>
      </c>
      <c r="Q103" s="45">
        <v>117</v>
      </c>
      <c r="R103" s="43">
        <v>5.1446759259259262E-2</v>
      </c>
      <c r="S103" s="37"/>
      <c r="T103" s="39">
        <v>99</v>
      </c>
      <c r="U103" s="46">
        <v>117</v>
      </c>
      <c r="V103" s="47">
        <v>0.14129629629629628</v>
      </c>
      <c r="W103" s="40">
        <v>0</v>
      </c>
      <c r="X103" s="38">
        <v>95</v>
      </c>
      <c r="Y103" s="45">
        <v>117</v>
      </c>
      <c r="Z103" s="43">
        <v>0.18528935185185183</v>
      </c>
      <c r="AA103" s="37">
        <v>0</v>
      </c>
      <c r="AB103" s="39"/>
      <c r="AC103" s="46"/>
      <c r="AD103" s="47"/>
      <c r="AE103" s="40"/>
      <c r="AF103" s="37"/>
      <c r="AG103" s="44"/>
    </row>
    <row r="104" spans="1:33" s="71" customFormat="1" ht="13.7" customHeight="1" x14ac:dyDescent="0.2">
      <c r="A104" s="55">
        <v>93</v>
      </c>
      <c r="B104" s="115">
        <v>120</v>
      </c>
      <c r="C104" s="65" t="e">
        <f t="shared" si="20"/>
        <v>#N/A</v>
      </c>
      <c r="D104" s="66" t="e">
        <f t="shared" si="21"/>
        <v>#N/A</v>
      </c>
      <c r="E104" s="67" t="e">
        <f t="shared" si="22"/>
        <v>#N/A</v>
      </c>
      <c r="F104" s="68" t="e">
        <f t="shared" si="23"/>
        <v>#N/A</v>
      </c>
      <c r="G104" s="69" t="e">
        <f t="shared" si="24"/>
        <v>#N/A</v>
      </c>
      <c r="H104" s="69" t="e">
        <f t="shared" si="25"/>
        <v>#N/A</v>
      </c>
      <c r="I104" s="70">
        <f t="shared" si="26"/>
        <v>0.37824074074074071</v>
      </c>
      <c r="J104" s="33">
        <f t="shared" si="27"/>
        <v>7.4884259259258568E-3</v>
      </c>
      <c r="K104" s="33"/>
      <c r="M104" s="71">
        <f t="shared" si="28"/>
        <v>93</v>
      </c>
      <c r="N104" s="71">
        <f t="shared" si="29"/>
        <v>302</v>
      </c>
      <c r="P104" s="38">
        <v>123</v>
      </c>
      <c r="Q104" s="45">
        <v>120</v>
      </c>
      <c r="R104" s="43">
        <v>5.5138888888888883E-2</v>
      </c>
      <c r="S104" s="37"/>
      <c r="T104" s="39">
        <v>101</v>
      </c>
      <c r="U104" s="46">
        <v>120</v>
      </c>
      <c r="V104" s="47">
        <v>0.14129629629629628</v>
      </c>
      <c r="W104" s="40">
        <v>0</v>
      </c>
      <c r="X104" s="38">
        <v>78</v>
      </c>
      <c r="Y104" s="45">
        <v>120</v>
      </c>
      <c r="Z104" s="43">
        <v>0.18180555555555555</v>
      </c>
      <c r="AA104" s="37">
        <v>0</v>
      </c>
      <c r="AB104" s="39"/>
      <c r="AC104" s="46"/>
      <c r="AD104" s="47"/>
      <c r="AE104" s="40"/>
      <c r="AF104" s="37"/>
      <c r="AG104" s="44"/>
    </row>
    <row r="105" spans="1:33" s="71" customFormat="1" ht="13.7" customHeight="1" x14ac:dyDescent="0.2">
      <c r="A105" s="55">
        <v>94</v>
      </c>
      <c r="B105" s="115">
        <v>61</v>
      </c>
      <c r="C105" s="65" t="str">
        <f t="shared" si="20"/>
        <v>POL19960305</v>
      </c>
      <c r="D105" s="66" t="str">
        <f t="shared" si="21"/>
        <v>PRZEWIĘDA Paweł</v>
      </c>
      <c r="E105" s="67" t="str">
        <f t="shared" si="22"/>
        <v xml:space="preserve">DSR AUTHOR GÓRNIK WAŁBRZYCH </v>
      </c>
      <c r="F105" s="68" t="str">
        <f t="shared" si="23"/>
        <v>DLS177</v>
      </c>
      <c r="G105" s="69" t="str">
        <f t="shared" si="24"/>
        <v>JUNIOR</v>
      </c>
      <c r="H105" s="69" t="str">
        <f t="shared" si="25"/>
        <v>GOR</v>
      </c>
      <c r="I105" s="70">
        <f t="shared" si="26"/>
        <v>0.37883101851851853</v>
      </c>
      <c r="J105" s="33">
        <f t="shared" si="27"/>
        <v>8.0787037037036713E-3</v>
      </c>
      <c r="K105" s="33"/>
      <c r="M105" s="71">
        <f t="shared" si="28"/>
        <v>94</v>
      </c>
      <c r="N105" s="71">
        <f t="shared" si="29"/>
        <v>255</v>
      </c>
      <c r="P105" s="38">
        <v>73</v>
      </c>
      <c r="Q105" s="45">
        <v>61</v>
      </c>
      <c r="R105" s="43">
        <v>5.1446759259259262E-2</v>
      </c>
      <c r="S105" s="37"/>
      <c r="T105" s="39">
        <v>82</v>
      </c>
      <c r="U105" s="46">
        <v>61</v>
      </c>
      <c r="V105" s="47">
        <v>0.13969907407407409</v>
      </c>
      <c r="W105" s="40">
        <v>0</v>
      </c>
      <c r="X105" s="38">
        <v>100</v>
      </c>
      <c r="Y105" s="45">
        <v>61</v>
      </c>
      <c r="Z105" s="43">
        <v>0.18768518518518518</v>
      </c>
      <c r="AA105" s="37">
        <v>0</v>
      </c>
      <c r="AB105" s="39"/>
      <c r="AC105" s="46"/>
      <c r="AD105" s="47"/>
      <c r="AE105" s="40"/>
      <c r="AF105" s="37"/>
      <c r="AG105" s="44"/>
    </row>
    <row r="106" spans="1:33" s="71" customFormat="1" ht="13.7" customHeight="1" x14ac:dyDescent="0.2">
      <c r="A106" s="55">
        <v>95</v>
      </c>
      <c r="B106" s="115">
        <v>46</v>
      </c>
      <c r="C106" s="65" t="str">
        <f t="shared" si="20"/>
        <v>CZE19980811</v>
      </c>
      <c r="D106" s="66" t="str">
        <f t="shared" si="21"/>
        <v xml:space="preserve">NOVOTNÝ Jakub </v>
      </c>
      <c r="E106" s="67" t="str">
        <f t="shared" si="22"/>
        <v>KC KOOPERATIVA SG JABLONEC N.N</v>
      </c>
      <c r="F106" s="68">
        <f t="shared" si="23"/>
        <v>19278</v>
      </c>
      <c r="G106" s="69" t="str">
        <f t="shared" si="24"/>
        <v>CADET</v>
      </c>
      <c r="H106" s="69" t="str">
        <f t="shared" si="25"/>
        <v>KOO</v>
      </c>
      <c r="I106" s="70">
        <f t="shared" si="26"/>
        <v>0.37892361111111111</v>
      </c>
      <c r="J106" s="33">
        <f t="shared" si="27"/>
        <v>8.1712962962962599E-3</v>
      </c>
      <c r="K106" s="33"/>
      <c r="M106" s="71">
        <f t="shared" si="28"/>
        <v>95</v>
      </c>
      <c r="N106" s="71">
        <f t="shared" si="29"/>
        <v>296</v>
      </c>
      <c r="P106" s="38">
        <v>120</v>
      </c>
      <c r="Q106" s="45">
        <v>46</v>
      </c>
      <c r="R106" s="43">
        <v>5.3946759259259257E-2</v>
      </c>
      <c r="S106" s="37"/>
      <c r="T106" s="39">
        <v>83</v>
      </c>
      <c r="U106" s="46">
        <v>46</v>
      </c>
      <c r="V106" s="47">
        <v>0.14002314814814815</v>
      </c>
      <c r="W106" s="40">
        <v>0</v>
      </c>
      <c r="X106" s="38">
        <v>93</v>
      </c>
      <c r="Y106" s="45">
        <v>46</v>
      </c>
      <c r="Z106" s="43">
        <v>0.1849537037037037</v>
      </c>
      <c r="AA106" s="37">
        <v>0</v>
      </c>
      <c r="AB106" s="39"/>
      <c r="AC106" s="46"/>
      <c r="AD106" s="47"/>
      <c r="AE106" s="40"/>
      <c r="AF106" s="37"/>
      <c r="AG106" s="44"/>
    </row>
    <row r="107" spans="1:33" s="71" customFormat="1" ht="13.7" customHeight="1" x14ac:dyDescent="0.2">
      <c r="A107" s="55">
        <v>96</v>
      </c>
      <c r="B107" s="115">
        <v>72</v>
      </c>
      <c r="C107" s="65" t="str">
        <f t="shared" si="20"/>
        <v>SVK19960505</v>
      </c>
      <c r="D107" s="66" t="str">
        <f t="shared" si="21"/>
        <v>GANC Marek</v>
      </c>
      <c r="E107" s="67" t="str">
        <f t="shared" si="22"/>
        <v>SLÁVIA ŠG TRENČÍN</v>
      </c>
      <c r="F107" s="68">
        <f t="shared" si="23"/>
        <v>5847</v>
      </c>
      <c r="G107" s="69" t="str">
        <f t="shared" si="24"/>
        <v>JUNIOR</v>
      </c>
      <c r="H107" s="69" t="str">
        <f t="shared" si="25"/>
        <v>SLA</v>
      </c>
      <c r="I107" s="70">
        <f t="shared" si="26"/>
        <v>0.37914351851851852</v>
      </c>
      <c r="J107" s="33">
        <f t="shared" si="27"/>
        <v>8.3912037037036646E-3</v>
      </c>
      <c r="K107" s="33"/>
      <c r="M107" s="71">
        <f t="shared" si="28"/>
        <v>96</v>
      </c>
      <c r="N107" s="71">
        <f t="shared" si="29"/>
        <v>280</v>
      </c>
      <c r="P107" s="38">
        <v>94</v>
      </c>
      <c r="Q107" s="45">
        <v>72</v>
      </c>
      <c r="R107" s="43">
        <v>5.2106481481481483E-2</v>
      </c>
      <c r="S107" s="37"/>
      <c r="T107" s="39">
        <v>89</v>
      </c>
      <c r="U107" s="46">
        <v>72</v>
      </c>
      <c r="V107" s="47">
        <v>0.14121527777777779</v>
      </c>
      <c r="W107" s="40">
        <v>0</v>
      </c>
      <c r="X107" s="38">
        <v>97</v>
      </c>
      <c r="Y107" s="45">
        <v>72</v>
      </c>
      <c r="Z107" s="43">
        <v>0.18582175925925926</v>
      </c>
      <c r="AA107" s="37">
        <v>0</v>
      </c>
      <c r="AB107" s="39"/>
      <c r="AC107" s="46"/>
      <c r="AD107" s="47"/>
      <c r="AE107" s="40"/>
      <c r="AF107" s="37"/>
      <c r="AG107" s="44"/>
    </row>
    <row r="108" spans="1:33" s="71" customFormat="1" ht="13.7" customHeight="1" x14ac:dyDescent="0.2">
      <c r="A108" s="55">
        <v>97</v>
      </c>
      <c r="B108" s="115">
        <v>110</v>
      </c>
      <c r="C108" s="65" t="e">
        <f t="shared" ref="C108:C139" si="30">VLOOKUP(B108,STARTOVKA,2,0)</f>
        <v>#N/A</v>
      </c>
      <c r="D108" s="66" t="e">
        <f t="shared" ref="D108:D140" si="31">VLOOKUP(B108,STARTOVKA,3,0)</f>
        <v>#N/A</v>
      </c>
      <c r="E108" s="67" t="e">
        <f t="shared" ref="E108:E140" si="32">VLOOKUP(B108,STARTOVKA,4,0)</f>
        <v>#N/A</v>
      </c>
      <c r="F108" s="68" t="e">
        <f t="shared" ref="F108:F140" si="33">VLOOKUP(B108,STARTOVKA,5,0)</f>
        <v>#N/A</v>
      </c>
      <c r="G108" s="69" t="e">
        <f t="shared" ref="G108:G140" si="34">VLOOKUP(B108,STARTOVKA,6,0)</f>
        <v>#N/A</v>
      </c>
      <c r="H108" s="69" t="e">
        <f t="shared" ref="H108:H140" si="35">VLOOKUP(B108,STARTOVKA,7,0)</f>
        <v>#N/A</v>
      </c>
      <c r="I108" s="70">
        <f t="shared" ref="I108:I115" si="36">SUM(R108,V108,Z108,AD108)-SUM(S108,W108,AA108,AE108)+AF108</f>
        <v>0.37938657407407406</v>
      </c>
      <c r="J108" s="33">
        <f t="shared" ref="J108:J115" si="37">I108-$I$12</f>
        <v>8.6342592592592027E-3</v>
      </c>
      <c r="K108" s="33"/>
      <c r="M108" s="71">
        <f t="shared" ref="M108:M140" si="38">IF(A108="","",A108)</f>
        <v>97</v>
      </c>
      <c r="N108" s="71">
        <f t="shared" ref="N108:N115" si="39">SUM(P108,T108,X108,AB108,)</f>
        <v>288</v>
      </c>
      <c r="P108" s="38">
        <v>111</v>
      </c>
      <c r="Q108" s="45">
        <v>110</v>
      </c>
      <c r="R108" s="43">
        <v>5.3946759259259257E-2</v>
      </c>
      <c r="S108" s="37"/>
      <c r="T108" s="39">
        <v>95</v>
      </c>
      <c r="U108" s="46">
        <v>110</v>
      </c>
      <c r="V108" s="47">
        <v>0.14129629629629628</v>
      </c>
      <c r="W108" s="40">
        <v>0</v>
      </c>
      <c r="X108" s="38">
        <v>82</v>
      </c>
      <c r="Y108" s="45">
        <v>110</v>
      </c>
      <c r="Z108" s="43">
        <v>0.18414351851851851</v>
      </c>
      <c r="AA108" s="37">
        <v>0</v>
      </c>
      <c r="AB108" s="39"/>
      <c r="AC108" s="46"/>
      <c r="AD108" s="47"/>
      <c r="AE108" s="40"/>
      <c r="AF108" s="37"/>
      <c r="AG108" s="44"/>
    </row>
    <row r="109" spans="1:33" s="71" customFormat="1" ht="13.7" customHeight="1" x14ac:dyDescent="0.2">
      <c r="A109" s="55">
        <v>98</v>
      </c>
      <c r="B109" s="115">
        <v>28</v>
      </c>
      <c r="C109" s="65" t="e">
        <f t="shared" si="30"/>
        <v>#N/A</v>
      </c>
      <c r="D109" s="66" t="e">
        <f t="shared" si="31"/>
        <v>#N/A</v>
      </c>
      <c r="E109" s="67" t="e">
        <f t="shared" si="32"/>
        <v>#N/A</v>
      </c>
      <c r="F109" s="68" t="e">
        <f t="shared" si="33"/>
        <v>#N/A</v>
      </c>
      <c r="G109" s="69" t="e">
        <f t="shared" si="34"/>
        <v>#N/A</v>
      </c>
      <c r="H109" s="69" t="e">
        <f t="shared" si="35"/>
        <v>#N/A</v>
      </c>
      <c r="I109" s="70">
        <f t="shared" si="36"/>
        <v>0.38053240740740735</v>
      </c>
      <c r="J109" s="33">
        <f t="shared" si="37"/>
        <v>9.7800925925924931E-3</v>
      </c>
      <c r="K109" s="33"/>
      <c r="M109" s="71">
        <f t="shared" si="38"/>
        <v>98</v>
      </c>
      <c r="N109" s="71">
        <f t="shared" si="39"/>
        <v>311</v>
      </c>
      <c r="P109" s="38">
        <v>117</v>
      </c>
      <c r="Q109" s="45">
        <v>28</v>
      </c>
      <c r="R109" s="43">
        <v>5.3946759259259257E-2</v>
      </c>
      <c r="S109" s="37"/>
      <c r="T109" s="39">
        <v>100</v>
      </c>
      <c r="U109" s="46">
        <v>28</v>
      </c>
      <c r="V109" s="47">
        <v>0.14129629629629628</v>
      </c>
      <c r="W109" s="40">
        <v>0</v>
      </c>
      <c r="X109" s="38">
        <v>94</v>
      </c>
      <c r="Y109" s="45">
        <v>28</v>
      </c>
      <c r="Z109" s="43">
        <v>0.18528935185185183</v>
      </c>
      <c r="AA109" s="37">
        <v>0</v>
      </c>
      <c r="AB109" s="39"/>
      <c r="AC109" s="46"/>
      <c r="AD109" s="47"/>
      <c r="AE109" s="40"/>
      <c r="AF109" s="37"/>
      <c r="AG109" s="44"/>
    </row>
    <row r="110" spans="1:33" s="71" customFormat="1" ht="13.7" customHeight="1" x14ac:dyDescent="0.2">
      <c r="A110" s="55">
        <v>99</v>
      </c>
      <c r="B110" s="115">
        <v>37</v>
      </c>
      <c r="C110" s="65" t="e">
        <f t="shared" si="30"/>
        <v>#N/A</v>
      </c>
      <c r="D110" s="66" t="e">
        <f t="shared" si="31"/>
        <v>#N/A</v>
      </c>
      <c r="E110" s="67" t="e">
        <f t="shared" si="32"/>
        <v>#N/A</v>
      </c>
      <c r="F110" s="68" t="e">
        <f t="shared" si="33"/>
        <v>#N/A</v>
      </c>
      <c r="G110" s="69" t="e">
        <f t="shared" si="34"/>
        <v>#N/A</v>
      </c>
      <c r="H110" s="69" t="e">
        <f t="shared" si="35"/>
        <v>#N/A</v>
      </c>
      <c r="I110" s="70">
        <f t="shared" si="36"/>
        <v>0.38072916666666667</v>
      </c>
      <c r="J110" s="33">
        <f t="shared" si="37"/>
        <v>9.9768518518518201E-3</v>
      </c>
      <c r="K110" s="33"/>
      <c r="M110" s="71">
        <f t="shared" si="38"/>
        <v>99</v>
      </c>
      <c r="N110" s="71">
        <f t="shared" si="39"/>
        <v>305</v>
      </c>
      <c r="P110" s="38">
        <v>126</v>
      </c>
      <c r="Q110" s="45">
        <v>37</v>
      </c>
      <c r="R110" s="43">
        <v>5.6608796296296303E-2</v>
      </c>
      <c r="S110" s="37"/>
      <c r="T110" s="39">
        <v>102</v>
      </c>
      <c r="U110" s="46">
        <v>37</v>
      </c>
      <c r="V110" s="47">
        <v>0.14129629629629628</v>
      </c>
      <c r="W110" s="40">
        <v>0</v>
      </c>
      <c r="X110" s="38">
        <v>77</v>
      </c>
      <c r="Y110" s="45">
        <v>37</v>
      </c>
      <c r="Z110" s="43">
        <v>0.18282407407407408</v>
      </c>
      <c r="AA110" s="37">
        <v>0</v>
      </c>
      <c r="AB110" s="39"/>
      <c r="AC110" s="46"/>
      <c r="AD110" s="47"/>
      <c r="AE110" s="40"/>
      <c r="AF110" s="37"/>
      <c r="AG110" s="44"/>
    </row>
    <row r="111" spans="1:33" s="71" customFormat="1" ht="13.7" customHeight="1" x14ac:dyDescent="0.2">
      <c r="A111" s="55">
        <v>100</v>
      </c>
      <c r="B111" s="115">
        <v>129</v>
      </c>
      <c r="C111" s="65" t="e">
        <f t="shared" si="30"/>
        <v>#N/A</v>
      </c>
      <c r="D111" s="66" t="e">
        <f t="shared" si="31"/>
        <v>#N/A</v>
      </c>
      <c r="E111" s="67" t="e">
        <f t="shared" si="32"/>
        <v>#N/A</v>
      </c>
      <c r="F111" s="68" t="e">
        <f t="shared" si="33"/>
        <v>#N/A</v>
      </c>
      <c r="G111" s="69" t="e">
        <f t="shared" si="34"/>
        <v>#N/A</v>
      </c>
      <c r="H111" s="69" t="e">
        <f t="shared" si="35"/>
        <v>#N/A</v>
      </c>
      <c r="I111" s="70">
        <f t="shared" si="36"/>
        <v>0.38222222222222224</v>
      </c>
      <c r="J111" s="33">
        <f t="shared" si="37"/>
        <v>1.1469907407407387E-2</v>
      </c>
      <c r="K111" s="33"/>
      <c r="M111" s="71">
        <f t="shared" si="38"/>
        <v>100</v>
      </c>
      <c r="N111" s="71">
        <f t="shared" si="39"/>
        <v>304</v>
      </c>
      <c r="P111" s="38">
        <v>124</v>
      </c>
      <c r="Q111" s="45">
        <v>129</v>
      </c>
      <c r="R111" s="43">
        <v>5.5289351851851853E-2</v>
      </c>
      <c r="S111" s="37"/>
      <c r="T111" s="39">
        <v>104</v>
      </c>
      <c r="U111" s="46">
        <v>129</v>
      </c>
      <c r="V111" s="47">
        <v>0.14410879629629628</v>
      </c>
      <c r="W111" s="40">
        <v>0</v>
      </c>
      <c r="X111" s="38">
        <v>76</v>
      </c>
      <c r="Y111" s="45">
        <v>129</v>
      </c>
      <c r="Z111" s="43">
        <v>0.18282407407407408</v>
      </c>
      <c r="AA111" s="37">
        <v>0</v>
      </c>
      <c r="AB111" s="39"/>
      <c r="AC111" s="46"/>
      <c r="AD111" s="47"/>
      <c r="AE111" s="40"/>
      <c r="AF111" s="37"/>
      <c r="AG111" s="44"/>
    </row>
    <row r="112" spans="1:33" s="71" customFormat="1" ht="13.7" customHeight="1" x14ac:dyDescent="0.2">
      <c r="A112" s="55">
        <v>101</v>
      </c>
      <c r="B112" s="115">
        <v>5</v>
      </c>
      <c r="C112" s="65" t="str">
        <f t="shared" si="30"/>
        <v>GER19960418</v>
      </c>
      <c r="D112" s="66" t="str">
        <f t="shared" si="31"/>
        <v>JÄGELER Robert</v>
      </c>
      <c r="E112" s="67" t="str">
        <f t="shared" si="32"/>
        <v>RV ELXLEBEN</v>
      </c>
      <c r="F112" s="68" t="str">
        <f t="shared" si="33"/>
        <v>THÜ172211</v>
      </c>
      <c r="G112" s="69" t="str">
        <f t="shared" si="34"/>
        <v>JUNIOR</v>
      </c>
      <c r="H112" s="69" t="str">
        <f t="shared" si="35"/>
        <v>TUR</v>
      </c>
      <c r="I112" s="70">
        <f t="shared" si="36"/>
        <v>0.38497685185185188</v>
      </c>
      <c r="J112" s="33">
        <f t="shared" si="37"/>
        <v>1.4224537037037022E-2</v>
      </c>
      <c r="K112" s="33"/>
      <c r="M112" s="71">
        <f t="shared" si="38"/>
        <v>101</v>
      </c>
      <c r="N112" s="71">
        <f t="shared" si="39"/>
        <v>257</v>
      </c>
      <c r="P112" s="38">
        <v>63</v>
      </c>
      <c r="Q112" s="45">
        <v>5</v>
      </c>
      <c r="R112" s="43">
        <v>5.1446759259259262E-2</v>
      </c>
      <c r="S112" s="37"/>
      <c r="T112" s="39">
        <v>91</v>
      </c>
      <c r="U112" s="46">
        <v>5</v>
      </c>
      <c r="V112" s="47">
        <v>0.14121527777777779</v>
      </c>
      <c r="W112" s="40">
        <v>0</v>
      </c>
      <c r="X112" s="38">
        <v>103</v>
      </c>
      <c r="Y112" s="45">
        <v>5</v>
      </c>
      <c r="Z112" s="43">
        <v>0.19231481481481483</v>
      </c>
      <c r="AA112" s="37">
        <v>0</v>
      </c>
      <c r="AB112" s="39"/>
      <c r="AC112" s="46"/>
      <c r="AD112" s="47"/>
      <c r="AE112" s="40"/>
      <c r="AF112" s="37"/>
      <c r="AG112" s="44"/>
    </row>
    <row r="113" spans="1:33" s="71" customFormat="1" ht="13.7" customHeight="1" x14ac:dyDescent="0.2">
      <c r="A113" s="55">
        <v>102</v>
      </c>
      <c r="B113" s="115">
        <v>67</v>
      </c>
      <c r="C113" s="65" t="e">
        <f t="shared" si="30"/>
        <v>#N/A</v>
      </c>
      <c r="D113" s="66" t="e">
        <f t="shared" si="31"/>
        <v>#N/A</v>
      </c>
      <c r="E113" s="67" t="e">
        <f t="shared" si="32"/>
        <v>#N/A</v>
      </c>
      <c r="F113" s="68" t="e">
        <f t="shared" si="33"/>
        <v>#N/A</v>
      </c>
      <c r="G113" s="69" t="e">
        <f t="shared" si="34"/>
        <v>#N/A</v>
      </c>
      <c r="H113" s="69" t="e">
        <f t="shared" si="35"/>
        <v>#N/A</v>
      </c>
      <c r="I113" s="70">
        <f t="shared" si="36"/>
        <v>0.38517361111111109</v>
      </c>
      <c r="J113" s="33">
        <f t="shared" si="37"/>
        <v>1.4421296296296238E-2</v>
      </c>
      <c r="K113" s="33"/>
      <c r="M113" s="71">
        <f t="shared" si="38"/>
        <v>102</v>
      </c>
      <c r="N113" s="71">
        <f t="shared" si="39"/>
        <v>227</v>
      </c>
      <c r="P113" s="38">
        <v>27</v>
      </c>
      <c r="Q113" s="45">
        <v>67</v>
      </c>
      <c r="R113" s="43">
        <v>5.1446759259259262E-2</v>
      </c>
      <c r="S113" s="37"/>
      <c r="T113" s="39">
        <v>96</v>
      </c>
      <c r="U113" s="46">
        <v>67</v>
      </c>
      <c r="V113" s="47">
        <v>0.14129629629629628</v>
      </c>
      <c r="W113" s="40">
        <v>0</v>
      </c>
      <c r="X113" s="38">
        <v>104</v>
      </c>
      <c r="Y113" s="45">
        <v>67</v>
      </c>
      <c r="Z113" s="43">
        <v>0.19243055555555555</v>
      </c>
      <c r="AA113" s="37">
        <v>0</v>
      </c>
      <c r="AB113" s="39"/>
      <c r="AC113" s="46"/>
      <c r="AD113" s="47"/>
      <c r="AE113" s="40"/>
      <c r="AF113" s="37"/>
      <c r="AG113" s="44"/>
    </row>
    <row r="114" spans="1:33" s="71" customFormat="1" ht="13.7" customHeight="1" x14ac:dyDescent="0.2">
      <c r="A114" s="55">
        <v>103</v>
      </c>
      <c r="B114" s="115">
        <v>38</v>
      </c>
      <c r="C114" s="65" t="e">
        <f t="shared" si="30"/>
        <v>#N/A</v>
      </c>
      <c r="D114" s="66" t="e">
        <f t="shared" si="31"/>
        <v>#N/A</v>
      </c>
      <c r="E114" s="67" t="e">
        <f t="shared" si="32"/>
        <v>#N/A</v>
      </c>
      <c r="F114" s="68" t="e">
        <f t="shared" si="33"/>
        <v>#N/A</v>
      </c>
      <c r="G114" s="69" t="e">
        <f t="shared" si="34"/>
        <v>#N/A</v>
      </c>
      <c r="H114" s="69" t="e">
        <f t="shared" si="35"/>
        <v>#N/A</v>
      </c>
      <c r="I114" s="70">
        <f t="shared" si="36"/>
        <v>0.38550925925925927</v>
      </c>
      <c r="J114" s="33">
        <f t="shared" si="37"/>
        <v>1.475694444444442E-2</v>
      </c>
      <c r="K114" s="33"/>
      <c r="M114" s="71">
        <f t="shared" si="38"/>
        <v>103</v>
      </c>
      <c r="N114" s="71">
        <f t="shared" si="39"/>
        <v>285</v>
      </c>
      <c r="P114" s="38">
        <v>78</v>
      </c>
      <c r="Q114" s="45">
        <v>38</v>
      </c>
      <c r="R114" s="43">
        <v>5.1446759259259262E-2</v>
      </c>
      <c r="S114" s="37"/>
      <c r="T114" s="39">
        <v>106</v>
      </c>
      <c r="U114" s="46">
        <v>38</v>
      </c>
      <c r="V114" s="47">
        <v>0.14410879629629628</v>
      </c>
      <c r="W114" s="40">
        <v>0</v>
      </c>
      <c r="X114" s="38">
        <v>101</v>
      </c>
      <c r="Y114" s="45">
        <v>38</v>
      </c>
      <c r="Z114" s="43">
        <v>0.18995370370370371</v>
      </c>
      <c r="AA114" s="37">
        <v>0</v>
      </c>
      <c r="AB114" s="39"/>
      <c r="AC114" s="46"/>
      <c r="AD114" s="47"/>
      <c r="AE114" s="40"/>
      <c r="AF114" s="37"/>
      <c r="AG114" s="44"/>
    </row>
    <row r="115" spans="1:33" s="71" customFormat="1" ht="13.7" customHeight="1" x14ac:dyDescent="0.2">
      <c r="A115" s="55">
        <v>104</v>
      </c>
      <c r="B115" s="115">
        <v>42</v>
      </c>
      <c r="C115" s="65" t="str">
        <f t="shared" si="30"/>
        <v>CZE19961125</v>
      </c>
      <c r="D115" s="66" t="str">
        <f t="shared" si="31"/>
        <v xml:space="preserve">ANDRŠ Jakub </v>
      </c>
      <c r="E115" s="67" t="str">
        <f t="shared" si="32"/>
        <v>KC KOOPERATIVA SG JABLONEC N.N</v>
      </c>
      <c r="F115" s="68">
        <f t="shared" si="33"/>
        <v>12251</v>
      </c>
      <c r="G115" s="69" t="str">
        <f t="shared" si="34"/>
        <v>JUNIOR</v>
      </c>
      <c r="H115" s="69" t="str">
        <f t="shared" si="35"/>
        <v>KOO</v>
      </c>
      <c r="I115" s="70">
        <f t="shared" si="36"/>
        <v>0.38903935185185184</v>
      </c>
      <c r="J115" s="33">
        <f t="shared" si="37"/>
        <v>1.8287037037036991E-2</v>
      </c>
      <c r="K115" s="33"/>
      <c r="M115" s="71">
        <f t="shared" si="38"/>
        <v>104</v>
      </c>
      <c r="N115" s="71">
        <f t="shared" si="39"/>
        <v>304</v>
      </c>
      <c r="P115" s="38">
        <v>97</v>
      </c>
      <c r="Q115" s="45">
        <v>42</v>
      </c>
      <c r="R115" s="43">
        <v>5.2615740740740741E-2</v>
      </c>
      <c r="S115" s="37"/>
      <c r="T115" s="39">
        <v>105</v>
      </c>
      <c r="U115" s="46">
        <v>42</v>
      </c>
      <c r="V115" s="47">
        <v>0.14410879629629628</v>
      </c>
      <c r="W115" s="40">
        <v>0</v>
      </c>
      <c r="X115" s="38">
        <v>102</v>
      </c>
      <c r="Y115" s="45">
        <v>42</v>
      </c>
      <c r="Z115" s="43">
        <v>0.19231481481481483</v>
      </c>
      <c r="AA115" s="37">
        <v>0</v>
      </c>
      <c r="AB115" s="39"/>
      <c r="AC115" s="46"/>
      <c r="AD115" s="47"/>
      <c r="AE115" s="40"/>
      <c r="AF115" s="37"/>
      <c r="AG115" s="44"/>
    </row>
    <row r="116" spans="1:33" s="71" customFormat="1" ht="13.7" customHeight="1" x14ac:dyDescent="0.2">
      <c r="A116" s="55"/>
      <c r="B116" s="115">
        <v>1</v>
      </c>
      <c r="C116" s="65" t="str">
        <f t="shared" si="30"/>
        <v>GER19970725</v>
      </c>
      <c r="D116" s="66" t="str">
        <f t="shared" si="31"/>
        <v>MAGDEBURG Tobias</v>
      </c>
      <c r="E116" s="67" t="str">
        <f t="shared" si="32"/>
        <v>RSV SONNEBERG</v>
      </c>
      <c r="F116" s="68" t="str">
        <f t="shared" si="33"/>
        <v>THÜ173735</v>
      </c>
      <c r="G116" s="69" t="str">
        <f t="shared" si="34"/>
        <v>JUNIOR*</v>
      </c>
      <c r="H116" s="69" t="str">
        <f t="shared" si="35"/>
        <v>TUR</v>
      </c>
      <c r="I116" s="70" t="s">
        <v>216</v>
      </c>
      <c r="J116" s="33" t="s">
        <v>216</v>
      </c>
      <c r="K116" s="33"/>
      <c r="M116" s="71" t="str">
        <f t="shared" si="38"/>
        <v/>
      </c>
      <c r="N116" s="71">
        <v>0</v>
      </c>
      <c r="P116" s="38">
        <v>106</v>
      </c>
      <c r="Q116" s="45">
        <v>1</v>
      </c>
      <c r="R116" s="43">
        <v>5.3946759259259257E-2</v>
      </c>
      <c r="S116" s="37"/>
      <c r="T116" s="39"/>
      <c r="U116" s="46">
        <v>1</v>
      </c>
      <c r="V116" s="47" t="s">
        <v>216</v>
      </c>
      <c r="W116" s="40">
        <v>0</v>
      </c>
      <c r="X116" s="38"/>
      <c r="Y116" s="45"/>
      <c r="Z116" s="43"/>
      <c r="AA116" s="37"/>
      <c r="AB116" s="39"/>
      <c r="AC116" s="46"/>
      <c r="AD116" s="47"/>
      <c r="AE116" s="40"/>
      <c r="AF116" s="37"/>
      <c r="AG116" s="44"/>
    </row>
    <row r="117" spans="1:33" s="71" customFormat="1" ht="13.7" customHeight="1" x14ac:dyDescent="0.2">
      <c r="A117" s="55"/>
      <c r="B117" s="115">
        <v>2</v>
      </c>
      <c r="C117" s="65" t="str">
        <f t="shared" si="30"/>
        <v>GER19960829</v>
      </c>
      <c r="D117" s="66" t="str">
        <f t="shared" si="31"/>
        <v>SCHUCHMANN Franz-Leon</v>
      </c>
      <c r="E117" s="67" t="str">
        <f t="shared" si="32"/>
        <v>RSV SONNEBERG</v>
      </c>
      <c r="F117" s="68" t="str">
        <f t="shared" si="33"/>
        <v>THÜ173330</v>
      </c>
      <c r="G117" s="69" t="str">
        <f t="shared" si="34"/>
        <v>JUNIOR</v>
      </c>
      <c r="H117" s="69" t="str">
        <f t="shared" si="35"/>
        <v>TUR</v>
      </c>
      <c r="I117" s="70" t="s">
        <v>216</v>
      </c>
      <c r="J117" s="33" t="s">
        <v>216</v>
      </c>
      <c r="K117" s="33"/>
      <c r="M117" s="71" t="str">
        <f t="shared" si="38"/>
        <v/>
      </c>
      <c r="N117" s="71">
        <v>0</v>
      </c>
      <c r="P117" s="38">
        <v>114</v>
      </c>
      <c r="Q117" s="45">
        <v>2</v>
      </c>
      <c r="R117" s="43">
        <v>5.3946759259259257E-2</v>
      </c>
      <c r="S117" s="37"/>
      <c r="T117" s="39"/>
      <c r="U117" s="46">
        <v>2</v>
      </c>
      <c r="V117" s="47" t="s">
        <v>216</v>
      </c>
      <c r="W117" s="40">
        <v>0</v>
      </c>
      <c r="X117" s="38"/>
      <c r="Y117" s="45"/>
      <c r="Z117" s="43"/>
      <c r="AA117" s="37"/>
      <c r="AB117" s="39"/>
      <c r="AC117" s="46"/>
      <c r="AD117" s="47"/>
      <c r="AE117" s="40"/>
      <c r="AF117" s="37"/>
      <c r="AG117" s="44"/>
    </row>
    <row r="118" spans="1:33" s="71" customFormat="1" ht="13.7" customHeight="1" x14ac:dyDescent="0.2">
      <c r="A118" s="55"/>
      <c r="B118" s="115">
        <v>4</v>
      </c>
      <c r="C118" s="65" t="str">
        <f t="shared" si="30"/>
        <v>GER19960212</v>
      </c>
      <c r="D118" s="66" t="str">
        <f t="shared" si="31"/>
        <v>SCHUBERT Erik</v>
      </c>
      <c r="E118" s="67" t="str">
        <f t="shared" si="32"/>
        <v>RV ELXLEBEN</v>
      </c>
      <c r="F118" s="68" t="str">
        <f t="shared" si="33"/>
        <v>THÜ170276</v>
      </c>
      <c r="G118" s="69" t="str">
        <f t="shared" si="34"/>
        <v>JUNIOR</v>
      </c>
      <c r="H118" s="69" t="str">
        <f t="shared" si="35"/>
        <v>TUR</v>
      </c>
      <c r="I118" s="70" t="s">
        <v>216</v>
      </c>
      <c r="J118" s="33" t="s">
        <v>216</v>
      </c>
      <c r="K118" s="33"/>
      <c r="M118" s="71" t="str">
        <f t="shared" si="38"/>
        <v/>
      </c>
      <c r="N118" s="71">
        <v>0</v>
      </c>
      <c r="P118" s="38" t="s">
        <v>216</v>
      </c>
      <c r="Q118" s="45">
        <v>4</v>
      </c>
      <c r="R118" s="173" t="s">
        <v>216</v>
      </c>
      <c r="S118" s="37"/>
      <c r="T118" s="39"/>
      <c r="U118" s="46"/>
      <c r="V118" s="47"/>
      <c r="W118" s="40"/>
      <c r="X118" s="38"/>
      <c r="Y118" s="45"/>
      <c r="Z118" s="43"/>
      <c r="AA118" s="37"/>
      <c r="AB118" s="39"/>
      <c r="AC118" s="46"/>
      <c r="AD118" s="47"/>
      <c r="AE118" s="40"/>
      <c r="AF118" s="37"/>
      <c r="AG118" s="44"/>
    </row>
    <row r="119" spans="1:33" s="71" customFormat="1" ht="13.7" customHeight="1" x14ac:dyDescent="0.2">
      <c r="A119" s="55"/>
      <c r="B119" s="115">
        <v>6</v>
      </c>
      <c r="C119" s="65" t="str">
        <f t="shared" si="30"/>
        <v>GER19970811</v>
      </c>
      <c r="D119" s="66" t="str">
        <f t="shared" si="31"/>
        <v>LINTZEL Philip</v>
      </c>
      <c r="E119" s="67" t="str">
        <f t="shared" si="32"/>
        <v>RSC TURBINE ERFURT</v>
      </c>
      <c r="F119" s="68" t="str">
        <f t="shared" si="33"/>
        <v>THÜ173079</v>
      </c>
      <c r="G119" s="69" t="str">
        <f t="shared" si="34"/>
        <v>JUNIOR*</v>
      </c>
      <c r="H119" s="69" t="str">
        <f t="shared" si="35"/>
        <v>TUR</v>
      </c>
      <c r="I119" s="70" t="s">
        <v>216</v>
      </c>
      <c r="J119" s="33" t="s">
        <v>216</v>
      </c>
      <c r="K119" s="33"/>
      <c r="M119" s="71" t="str">
        <f t="shared" si="38"/>
        <v/>
      </c>
      <c r="N119" s="71">
        <v>0</v>
      </c>
      <c r="P119" s="38">
        <v>118</v>
      </c>
      <c r="Q119" s="45">
        <v>6</v>
      </c>
      <c r="R119" s="43">
        <v>5.3946759259259257E-2</v>
      </c>
      <c r="S119" s="37"/>
      <c r="T119" s="39"/>
      <c r="U119" s="46">
        <v>6</v>
      </c>
      <c r="V119" s="47" t="s">
        <v>216</v>
      </c>
      <c r="W119" s="40">
        <v>0</v>
      </c>
      <c r="X119" s="38"/>
      <c r="Y119" s="45"/>
      <c r="Z119" s="43"/>
      <c r="AA119" s="37"/>
      <c r="AB119" s="39"/>
      <c r="AC119" s="46"/>
      <c r="AD119" s="47"/>
      <c r="AE119" s="40"/>
      <c r="AF119" s="37"/>
      <c r="AG119" s="44"/>
    </row>
    <row r="120" spans="1:33" s="71" customFormat="1" ht="13.7" customHeight="1" x14ac:dyDescent="0.2">
      <c r="A120" s="55"/>
      <c r="B120" s="115">
        <v>13</v>
      </c>
      <c r="C120" s="65" t="str">
        <f t="shared" si="30"/>
        <v>GER19970125</v>
      </c>
      <c r="D120" s="66" t="str">
        <f t="shared" si="31"/>
        <v>FRANZ Toni</v>
      </c>
      <c r="E120" s="67" t="str">
        <f t="shared" si="32"/>
        <v>JUNIOREN SCHWALBE TEAM SACHSEN</v>
      </c>
      <c r="F120" s="68" t="str">
        <f t="shared" si="33"/>
        <v xml:space="preserve">SAC 134961 </v>
      </c>
      <c r="G120" s="69" t="str">
        <f t="shared" si="34"/>
        <v>JUNIOR*</v>
      </c>
      <c r="H120" s="69" t="str">
        <f t="shared" si="35"/>
        <v>SCW</v>
      </c>
      <c r="I120" s="70" t="s">
        <v>216</v>
      </c>
      <c r="J120" s="33" t="s">
        <v>216</v>
      </c>
      <c r="K120" s="33"/>
      <c r="M120" s="71" t="str">
        <f t="shared" si="38"/>
        <v/>
      </c>
      <c r="N120" s="71">
        <v>0</v>
      </c>
      <c r="P120" s="38">
        <v>12</v>
      </c>
      <c r="Q120" s="45">
        <v>13</v>
      </c>
      <c r="R120" s="43">
        <v>5.1446759259259262E-2</v>
      </c>
      <c r="S120" s="37"/>
      <c r="T120" s="39"/>
      <c r="U120" s="46">
        <v>13</v>
      </c>
      <c r="V120" s="47" t="s">
        <v>222</v>
      </c>
      <c r="W120" s="40">
        <v>0</v>
      </c>
      <c r="X120" s="38"/>
      <c r="Y120" s="45"/>
      <c r="Z120" s="43"/>
      <c r="AA120" s="37"/>
      <c r="AB120" s="39"/>
      <c r="AC120" s="46"/>
      <c r="AD120" s="47"/>
      <c r="AE120" s="40"/>
      <c r="AF120" s="37"/>
      <c r="AG120" s="44"/>
    </row>
    <row r="121" spans="1:33" s="71" customFormat="1" ht="13.7" customHeight="1" x14ac:dyDescent="0.2">
      <c r="A121" s="55"/>
      <c r="B121" s="115">
        <v>20</v>
      </c>
      <c r="C121" s="65" t="e">
        <f t="shared" si="30"/>
        <v>#N/A</v>
      </c>
      <c r="D121" s="66" t="e">
        <f t="shared" si="31"/>
        <v>#N/A</v>
      </c>
      <c r="E121" s="67" t="e">
        <f t="shared" si="32"/>
        <v>#N/A</v>
      </c>
      <c r="F121" s="68" t="e">
        <f t="shared" si="33"/>
        <v>#N/A</v>
      </c>
      <c r="G121" s="69" t="e">
        <f t="shared" si="34"/>
        <v>#N/A</v>
      </c>
      <c r="H121" s="69" t="e">
        <f t="shared" si="35"/>
        <v>#N/A</v>
      </c>
      <c r="I121" s="70" t="s">
        <v>216</v>
      </c>
      <c r="J121" s="33" t="s">
        <v>216</v>
      </c>
      <c r="K121" s="33"/>
      <c r="M121" s="71" t="str">
        <f t="shared" si="38"/>
        <v/>
      </c>
      <c r="N121" s="71">
        <v>0</v>
      </c>
      <c r="P121" s="38" t="s">
        <v>216</v>
      </c>
      <c r="Q121" s="45">
        <v>20</v>
      </c>
      <c r="R121" s="173" t="s">
        <v>216</v>
      </c>
      <c r="S121" s="37"/>
      <c r="T121" s="39"/>
      <c r="U121" s="46"/>
      <c r="V121" s="47"/>
      <c r="W121" s="40"/>
      <c r="X121" s="38"/>
      <c r="Y121" s="45"/>
      <c r="Z121" s="43"/>
      <c r="AA121" s="37"/>
      <c r="AB121" s="39"/>
      <c r="AC121" s="46"/>
      <c r="AD121" s="47"/>
      <c r="AE121" s="40"/>
      <c r="AF121" s="37"/>
      <c r="AG121" s="44"/>
    </row>
    <row r="122" spans="1:33" s="71" customFormat="1" ht="13.7" customHeight="1" x14ac:dyDescent="0.2">
      <c r="A122" s="55"/>
      <c r="B122" s="115">
        <v>21</v>
      </c>
      <c r="C122" s="65" t="str">
        <f t="shared" si="30"/>
        <v>GER19960322</v>
      </c>
      <c r="D122" s="66" t="str">
        <f t="shared" si="31"/>
        <v>DICKEL Jorge</v>
      </c>
      <c r="E122" s="67" t="str">
        <f t="shared" si="32"/>
        <v>RG BERLIN</v>
      </c>
      <c r="F122" s="68" t="str">
        <f t="shared" si="33"/>
        <v>03.15928.12</v>
      </c>
      <c r="G122" s="69" t="str">
        <f t="shared" si="34"/>
        <v>JUNIOR</v>
      </c>
      <c r="H122" s="69" t="str">
        <f t="shared" si="35"/>
        <v>RGB</v>
      </c>
      <c r="I122" s="70" t="s">
        <v>216</v>
      </c>
      <c r="J122" s="33" t="s">
        <v>216</v>
      </c>
      <c r="K122" s="33"/>
      <c r="M122" s="71" t="str">
        <f t="shared" si="38"/>
        <v/>
      </c>
      <c r="N122" s="71">
        <v>0</v>
      </c>
      <c r="P122" s="38">
        <v>104</v>
      </c>
      <c r="Q122" s="45">
        <v>21</v>
      </c>
      <c r="R122" s="43">
        <v>5.3946759259259257E-2</v>
      </c>
      <c r="S122" s="37"/>
      <c r="T122" s="39"/>
      <c r="U122" s="46">
        <v>21</v>
      </c>
      <c r="V122" s="47" t="s">
        <v>216</v>
      </c>
      <c r="W122" s="40">
        <v>0</v>
      </c>
      <c r="X122" s="38"/>
      <c r="Y122" s="45"/>
      <c r="Z122" s="43"/>
      <c r="AA122" s="37"/>
      <c r="AB122" s="39"/>
      <c r="AC122" s="46"/>
      <c r="AD122" s="47"/>
      <c r="AE122" s="40"/>
      <c r="AF122" s="37"/>
      <c r="AG122" s="44"/>
    </row>
    <row r="123" spans="1:33" s="71" customFormat="1" ht="13.7" customHeight="1" x14ac:dyDescent="0.2">
      <c r="A123" s="55"/>
      <c r="B123" s="115">
        <v>29</v>
      </c>
      <c r="C123" s="65" t="e">
        <f t="shared" si="30"/>
        <v>#N/A</v>
      </c>
      <c r="D123" s="66" t="e">
        <f t="shared" si="31"/>
        <v>#N/A</v>
      </c>
      <c r="E123" s="67" t="e">
        <f t="shared" si="32"/>
        <v>#N/A</v>
      </c>
      <c r="F123" s="68" t="e">
        <f t="shared" si="33"/>
        <v>#N/A</v>
      </c>
      <c r="G123" s="69" t="e">
        <f t="shared" si="34"/>
        <v>#N/A</v>
      </c>
      <c r="H123" s="69" t="e">
        <f t="shared" si="35"/>
        <v>#N/A</v>
      </c>
      <c r="I123" s="70" t="s">
        <v>216</v>
      </c>
      <c r="J123" s="33" t="s">
        <v>216</v>
      </c>
      <c r="K123" s="33"/>
      <c r="M123" s="71" t="str">
        <f t="shared" si="38"/>
        <v/>
      </c>
      <c r="N123" s="71">
        <v>0</v>
      </c>
      <c r="P123" s="38">
        <v>110</v>
      </c>
      <c r="Q123" s="45">
        <v>29</v>
      </c>
      <c r="R123" s="43">
        <v>5.3946759259259257E-2</v>
      </c>
      <c r="S123" s="37"/>
      <c r="T123" s="39"/>
      <c r="U123" s="46">
        <v>29</v>
      </c>
      <c r="V123" s="47" t="s">
        <v>216</v>
      </c>
      <c r="W123" s="40">
        <v>0</v>
      </c>
      <c r="X123" s="38"/>
      <c r="Y123" s="45"/>
      <c r="Z123" s="43"/>
      <c r="AA123" s="37"/>
      <c r="AB123" s="39"/>
      <c r="AC123" s="46"/>
      <c r="AD123" s="47"/>
      <c r="AE123" s="40"/>
      <c r="AF123" s="37"/>
      <c r="AG123" s="44"/>
    </row>
    <row r="124" spans="1:33" s="71" customFormat="1" ht="13.7" customHeight="1" x14ac:dyDescent="0.2">
      <c r="A124" s="55"/>
      <c r="B124" s="115">
        <v>32</v>
      </c>
      <c r="C124" s="65" t="str">
        <f t="shared" si="30"/>
        <v>CZE19970916</v>
      </c>
      <c r="D124" s="66" t="str">
        <f t="shared" si="31"/>
        <v xml:space="preserve">KUNT Lukáš </v>
      </c>
      <c r="E124" s="67" t="str">
        <f t="shared" si="32"/>
        <v xml:space="preserve">REMERX - MERIDA TEAM KOLÍN </v>
      </c>
      <c r="F124" s="68">
        <f t="shared" si="33"/>
        <v>14658</v>
      </c>
      <c r="G124" s="69" t="str">
        <f t="shared" si="34"/>
        <v>JUNIOR*</v>
      </c>
      <c r="H124" s="69" t="str">
        <f t="shared" si="35"/>
        <v>REM</v>
      </c>
      <c r="I124" s="70" t="s">
        <v>216</v>
      </c>
      <c r="J124" s="33" t="s">
        <v>216</v>
      </c>
      <c r="K124" s="33"/>
      <c r="M124" s="71" t="str">
        <f t="shared" si="38"/>
        <v/>
      </c>
      <c r="N124" s="71">
        <v>0</v>
      </c>
      <c r="P124" s="38">
        <v>95</v>
      </c>
      <c r="Q124" s="45">
        <v>32</v>
      </c>
      <c r="R124" s="43">
        <v>5.2476851851851851E-2</v>
      </c>
      <c r="S124" s="37"/>
      <c r="T124" s="39"/>
      <c r="U124" s="46">
        <v>32</v>
      </c>
      <c r="V124" s="47" t="s">
        <v>216</v>
      </c>
      <c r="W124" s="40">
        <v>0</v>
      </c>
      <c r="X124" s="38"/>
      <c r="Y124" s="45"/>
      <c r="Z124" s="43"/>
      <c r="AA124" s="37"/>
      <c r="AB124" s="39"/>
      <c r="AC124" s="46"/>
      <c r="AD124" s="47"/>
      <c r="AE124" s="40"/>
      <c r="AF124" s="37"/>
      <c r="AG124" s="44"/>
    </row>
    <row r="125" spans="1:33" s="71" customFormat="1" ht="13.7" customHeight="1" x14ac:dyDescent="0.2">
      <c r="A125" s="55"/>
      <c r="B125" s="115">
        <v>34</v>
      </c>
      <c r="C125" s="65" t="str">
        <f t="shared" si="30"/>
        <v>CZE19960513</v>
      </c>
      <c r="D125" s="66" t="str">
        <f t="shared" si="31"/>
        <v xml:space="preserve">SCHUBERT Štěpán </v>
      </c>
      <c r="E125" s="67" t="str">
        <f t="shared" si="32"/>
        <v xml:space="preserve">REMERX MERIDA TEAM JUNIOR </v>
      </c>
      <c r="F125" s="68">
        <f t="shared" si="33"/>
        <v>19574</v>
      </c>
      <c r="G125" s="69" t="str">
        <f t="shared" si="34"/>
        <v>JUNIOR</v>
      </c>
      <c r="H125" s="69" t="str">
        <f t="shared" si="35"/>
        <v>REM</v>
      </c>
      <c r="I125" s="70" t="s">
        <v>216</v>
      </c>
      <c r="J125" s="33" t="s">
        <v>216</v>
      </c>
      <c r="K125" s="33"/>
      <c r="M125" s="71" t="str">
        <f t="shared" si="38"/>
        <v/>
      </c>
      <c r="N125" s="71">
        <v>0</v>
      </c>
      <c r="P125" s="38">
        <v>121</v>
      </c>
      <c r="Q125" s="45">
        <v>34</v>
      </c>
      <c r="R125" s="43">
        <v>5.3946759259259257E-2</v>
      </c>
      <c r="S125" s="37"/>
      <c r="T125" s="39"/>
      <c r="U125" s="46">
        <v>34</v>
      </c>
      <c r="V125" s="47" t="s">
        <v>216</v>
      </c>
      <c r="W125" s="40">
        <v>0</v>
      </c>
      <c r="X125" s="38"/>
      <c r="Y125" s="45"/>
      <c r="Z125" s="43"/>
      <c r="AA125" s="37"/>
      <c r="AB125" s="39"/>
      <c r="AC125" s="46"/>
      <c r="AD125" s="47"/>
      <c r="AE125" s="40"/>
      <c r="AF125" s="37"/>
      <c r="AG125" s="44"/>
    </row>
    <row r="126" spans="1:33" s="71" customFormat="1" ht="13.7" customHeight="1" x14ac:dyDescent="0.2">
      <c r="A126" s="55"/>
      <c r="B126" s="115">
        <v>43</v>
      </c>
      <c r="C126" s="65" t="str">
        <f t="shared" si="30"/>
        <v>CZE19990209</v>
      </c>
      <c r="D126" s="66" t="str">
        <f t="shared" si="31"/>
        <v xml:space="preserve">HONZÁK David </v>
      </c>
      <c r="E126" s="67" t="str">
        <f t="shared" si="32"/>
        <v>KC KOOPERATIVA SG JABLONEC N.N</v>
      </c>
      <c r="F126" s="68">
        <f t="shared" si="33"/>
        <v>14334</v>
      </c>
      <c r="G126" s="69" t="str">
        <f t="shared" si="34"/>
        <v>CADET*</v>
      </c>
      <c r="H126" s="69" t="str">
        <f t="shared" si="35"/>
        <v>KOO</v>
      </c>
      <c r="I126" s="70" t="s">
        <v>216</v>
      </c>
      <c r="J126" s="33" t="s">
        <v>216</v>
      </c>
      <c r="K126" s="33"/>
      <c r="M126" s="71" t="str">
        <f t="shared" si="38"/>
        <v/>
      </c>
      <c r="N126" s="71">
        <v>0</v>
      </c>
      <c r="P126" s="38">
        <v>119</v>
      </c>
      <c r="Q126" s="45">
        <v>43</v>
      </c>
      <c r="R126" s="43">
        <v>5.3946759259259257E-2</v>
      </c>
      <c r="S126" s="37"/>
      <c r="T126" s="39"/>
      <c r="U126" s="46">
        <v>43</v>
      </c>
      <c r="V126" s="47" t="s">
        <v>216</v>
      </c>
      <c r="W126" s="40">
        <v>0</v>
      </c>
      <c r="X126" s="38"/>
      <c r="Y126" s="45"/>
      <c r="Z126" s="43"/>
      <c r="AA126" s="37"/>
      <c r="AB126" s="39"/>
      <c r="AC126" s="46"/>
      <c r="AD126" s="47"/>
      <c r="AE126" s="40"/>
      <c r="AF126" s="37"/>
      <c r="AG126" s="44"/>
    </row>
    <row r="127" spans="1:33" s="71" customFormat="1" ht="13.7" customHeight="1" x14ac:dyDescent="0.2">
      <c r="A127" s="55"/>
      <c r="B127" s="115">
        <v>49</v>
      </c>
      <c r="C127" s="65" t="str">
        <f t="shared" si="30"/>
        <v>CZE19960703</v>
      </c>
      <c r="D127" s="66" t="str">
        <f t="shared" si="31"/>
        <v xml:space="preserve">ŠÍREK Adrian </v>
      </c>
      <c r="E127" s="67" t="str">
        <f t="shared" si="32"/>
        <v>KC KOOPERATIVA SG JABLONEC N.N</v>
      </c>
      <c r="F127" s="68">
        <f t="shared" si="33"/>
        <v>12955</v>
      </c>
      <c r="G127" s="69" t="str">
        <f t="shared" si="34"/>
        <v>JUNIOR</v>
      </c>
      <c r="H127" s="69" t="str">
        <f t="shared" si="35"/>
        <v>KOO</v>
      </c>
      <c r="I127" s="70" t="s">
        <v>216</v>
      </c>
      <c r="J127" s="33" t="s">
        <v>216</v>
      </c>
      <c r="K127" s="33"/>
      <c r="M127" s="71" t="str">
        <f t="shared" si="38"/>
        <v/>
      </c>
      <c r="N127" s="71">
        <v>0</v>
      </c>
      <c r="P127" s="38">
        <v>116</v>
      </c>
      <c r="Q127" s="45">
        <v>49</v>
      </c>
      <c r="R127" s="43">
        <v>5.3946759259259257E-2</v>
      </c>
      <c r="S127" s="37"/>
      <c r="T127" s="39">
        <v>79</v>
      </c>
      <c r="U127" s="46">
        <v>49</v>
      </c>
      <c r="V127" s="47">
        <v>0.13873842592592592</v>
      </c>
      <c r="W127" s="40">
        <v>0</v>
      </c>
      <c r="X127" s="38"/>
      <c r="Y127" s="45">
        <v>49</v>
      </c>
      <c r="Z127" s="43" t="s">
        <v>216</v>
      </c>
      <c r="AA127" s="37">
        <v>0</v>
      </c>
      <c r="AB127" s="39"/>
      <c r="AC127" s="46"/>
      <c r="AD127" s="47"/>
      <c r="AE127" s="40"/>
      <c r="AF127" s="37"/>
      <c r="AG127" s="44"/>
    </row>
    <row r="128" spans="1:33" s="71" customFormat="1" ht="13.7" customHeight="1" x14ac:dyDescent="0.2">
      <c r="A128" s="55"/>
      <c r="B128" s="115">
        <v>52</v>
      </c>
      <c r="C128" s="65" t="str">
        <f t="shared" si="30"/>
        <v>POL19961008</v>
      </c>
      <c r="D128" s="66" t="str">
        <f t="shared" si="31"/>
        <v>ZLOTOWICZ Patryk</v>
      </c>
      <c r="E128" s="67" t="str">
        <f t="shared" si="32"/>
        <v>KLUCZBORK</v>
      </c>
      <c r="F128" s="68" t="str">
        <f t="shared" si="33"/>
        <v>OPO-016</v>
      </c>
      <c r="G128" s="69" t="str">
        <f t="shared" si="34"/>
        <v>JUNIOR</v>
      </c>
      <c r="H128" s="69" t="str">
        <f t="shared" si="35"/>
        <v>GLI</v>
      </c>
      <c r="I128" s="70" t="s">
        <v>216</v>
      </c>
      <c r="J128" s="33" t="s">
        <v>216</v>
      </c>
      <c r="K128" s="33"/>
      <c r="M128" s="71" t="str">
        <f t="shared" si="38"/>
        <v/>
      </c>
      <c r="N128" s="71">
        <v>0</v>
      </c>
      <c r="P128" s="38">
        <v>91</v>
      </c>
      <c r="Q128" s="45">
        <v>52</v>
      </c>
      <c r="R128" s="43">
        <v>5.1446759259259262E-2</v>
      </c>
      <c r="S128" s="37"/>
      <c r="T128" s="39"/>
      <c r="U128" s="46">
        <v>52</v>
      </c>
      <c r="V128" s="47" t="s">
        <v>216</v>
      </c>
      <c r="W128" s="40">
        <v>0</v>
      </c>
      <c r="X128" s="38"/>
      <c r="Y128" s="45"/>
      <c r="Z128" s="43"/>
      <c r="AA128" s="37"/>
      <c r="AB128" s="39"/>
      <c r="AC128" s="46"/>
      <c r="AD128" s="47"/>
      <c r="AE128" s="40"/>
      <c r="AF128" s="37"/>
      <c r="AG128" s="44"/>
    </row>
    <row r="129" spans="1:33" s="71" customFormat="1" ht="13.7" customHeight="1" x14ac:dyDescent="0.2">
      <c r="A129" s="55"/>
      <c r="B129" s="115">
        <v>70</v>
      </c>
      <c r="C129" s="65" t="e">
        <f t="shared" si="30"/>
        <v>#N/A</v>
      </c>
      <c r="D129" s="66" t="e">
        <f t="shared" si="31"/>
        <v>#N/A</v>
      </c>
      <c r="E129" s="67" t="e">
        <f t="shared" si="32"/>
        <v>#N/A</v>
      </c>
      <c r="F129" s="68" t="e">
        <f t="shared" si="33"/>
        <v>#N/A</v>
      </c>
      <c r="G129" s="69" t="e">
        <f t="shared" si="34"/>
        <v>#N/A</v>
      </c>
      <c r="H129" s="69" t="e">
        <f t="shared" si="35"/>
        <v>#N/A</v>
      </c>
      <c r="I129" s="70" t="s">
        <v>216</v>
      </c>
      <c r="J129" s="33" t="s">
        <v>216</v>
      </c>
      <c r="K129" s="33"/>
      <c r="M129" s="71" t="str">
        <f t="shared" si="38"/>
        <v/>
      </c>
      <c r="N129" s="71">
        <v>0</v>
      </c>
      <c r="P129" s="38">
        <v>17</v>
      </c>
      <c r="Q129" s="45">
        <v>70</v>
      </c>
      <c r="R129" s="43">
        <v>5.1446759259259262E-2</v>
      </c>
      <c r="S129" s="37"/>
      <c r="T129" s="39">
        <v>88</v>
      </c>
      <c r="U129" s="46">
        <v>70</v>
      </c>
      <c r="V129" s="47">
        <v>0.14121527777777779</v>
      </c>
      <c r="W129" s="40">
        <v>0</v>
      </c>
      <c r="X129" s="38"/>
      <c r="Y129" s="45">
        <v>70</v>
      </c>
      <c r="Z129" s="43" t="s">
        <v>222</v>
      </c>
      <c r="AA129" s="37">
        <v>0</v>
      </c>
      <c r="AB129" s="39"/>
      <c r="AC129" s="46"/>
      <c r="AD129" s="47"/>
      <c r="AE129" s="40"/>
      <c r="AF129" s="37"/>
      <c r="AG129" s="44"/>
    </row>
    <row r="130" spans="1:33" s="71" customFormat="1" ht="13.7" customHeight="1" x14ac:dyDescent="0.2">
      <c r="A130" s="55"/>
      <c r="B130" s="115">
        <v>81</v>
      </c>
      <c r="C130" s="65" t="str">
        <f t="shared" si="30"/>
        <v>CZE19980303</v>
      </c>
      <c r="D130" s="66" t="str">
        <f t="shared" si="31"/>
        <v xml:space="preserve">KOUDELA Dominik </v>
      </c>
      <c r="E130" s="67" t="str">
        <f t="shared" si="32"/>
        <v xml:space="preserve">TJ KOVO PRAHA </v>
      </c>
      <c r="F130" s="68">
        <f t="shared" si="33"/>
        <v>13590</v>
      </c>
      <c r="G130" s="69" t="str">
        <f t="shared" si="34"/>
        <v>CADET</v>
      </c>
      <c r="H130" s="69" t="str">
        <f t="shared" si="35"/>
        <v>KOV</v>
      </c>
      <c r="I130" s="70" t="s">
        <v>216</v>
      </c>
      <c r="J130" s="33" t="s">
        <v>216</v>
      </c>
      <c r="K130" s="33"/>
      <c r="M130" s="71" t="str">
        <f t="shared" si="38"/>
        <v/>
      </c>
      <c r="N130" s="71">
        <v>0</v>
      </c>
      <c r="P130" s="38">
        <v>18</v>
      </c>
      <c r="Q130" s="45">
        <v>81</v>
      </c>
      <c r="R130" s="43">
        <v>5.1446759259259262E-2</v>
      </c>
      <c r="S130" s="37"/>
      <c r="T130" s="39"/>
      <c r="U130" s="46">
        <v>81</v>
      </c>
      <c r="V130" s="47" t="s">
        <v>216</v>
      </c>
      <c r="W130" s="40">
        <v>0</v>
      </c>
      <c r="X130" s="38"/>
      <c r="Y130" s="45"/>
      <c r="Z130" s="43"/>
      <c r="AA130" s="37"/>
      <c r="AB130" s="39"/>
      <c r="AC130" s="46"/>
      <c r="AD130" s="47"/>
      <c r="AE130" s="40"/>
      <c r="AF130" s="37"/>
      <c r="AG130" s="44"/>
    </row>
    <row r="131" spans="1:33" s="71" customFormat="1" ht="13.7" customHeight="1" x14ac:dyDescent="0.2">
      <c r="A131" s="55"/>
      <c r="B131" s="115">
        <v>95</v>
      </c>
      <c r="C131" s="65" t="str">
        <f t="shared" si="30"/>
        <v>CZE19970813</v>
      </c>
      <c r="D131" s="66" t="str">
        <f t="shared" si="31"/>
        <v xml:space="preserve">LAFUNTÁL Robert </v>
      </c>
      <c r="E131" s="67" t="str">
        <f t="shared" si="32"/>
        <v xml:space="preserve">TJ FAVORIT BRNO </v>
      </c>
      <c r="F131" s="68">
        <f t="shared" si="33"/>
        <v>13204</v>
      </c>
      <c r="G131" s="69" t="str">
        <f t="shared" si="34"/>
        <v>JUNIOR*</v>
      </c>
      <c r="H131" s="69" t="str">
        <f t="shared" si="35"/>
        <v>FAV</v>
      </c>
      <c r="I131" s="70" t="s">
        <v>216</v>
      </c>
      <c r="J131" s="33" t="s">
        <v>216</v>
      </c>
      <c r="K131" s="33"/>
      <c r="M131" s="71" t="str">
        <f t="shared" si="38"/>
        <v/>
      </c>
      <c r="N131" s="71">
        <v>0</v>
      </c>
      <c r="P131" s="38">
        <v>125</v>
      </c>
      <c r="Q131" s="45">
        <v>95</v>
      </c>
      <c r="R131" s="43">
        <v>5.5289351851851853E-2</v>
      </c>
      <c r="S131" s="37"/>
      <c r="T131" s="39">
        <v>12</v>
      </c>
      <c r="U131" s="46">
        <v>95</v>
      </c>
      <c r="V131" s="47">
        <v>0.13841435185185186</v>
      </c>
      <c r="W131" s="40">
        <v>0</v>
      </c>
      <c r="X131" s="38"/>
      <c r="Y131" s="45">
        <v>95</v>
      </c>
      <c r="Z131" s="43" t="s">
        <v>216</v>
      </c>
      <c r="AA131" s="37">
        <v>0</v>
      </c>
      <c r="AB131" s="39"/>
      <c r="AC131" s="46"/>
      <c r="AD131" s="47"/>
      <c r="AE131" s="40"/>
      <c r="AF131" s="37"/>
      <c r="AG131" s="44"/>
    </row>
    <row r="132" spans="1:33" s="71" customFormat="1" ht="13.7" customHeight="1" x14ac:dyDescent="0.2">
      <c r="A132" s="55"/>
      <c r="B132" s="115">
        <v>97</v>
      </c>
      <c r="C132" s="65" t="str">
        <f t="shared" si="30"/>
        <v>SVK19961022</v>
      </c>
      <c r="D132" s="66" t="str">
        <f t="shared" si="31"/>
        <v xml:space="preserve">STRMISKA Andrej </v>
      </c>
      <c r="E132" s="67" t="str">
        <f t="shared" si="32"/>
        <v xml:space="preserve">TJ FAVORIT BRNO </v>
      </c>
      <c r="F132" s="68">
        <f t="shared" si="33"/>
        <v>6009</v>
      </c>
      <c r="G132" s="69" t="str">
        <f t="shared" si="34"/>
        <v>JUNIOR</v>
      </c>
      <c r="H132" s="69" t="str">
        <f t="shared" si="35"/>
        <v>FAV</v>
      </c>
      <c r="I132" s="70" t="s">
        <v>216</v>
      </c>
      <c r="J132" s="33" t="s">
        <v>216</v>
      </c>
      <c r="K132" s="33"/>
      <c r="M132" s="71" t="str">
        <f t="shared" si="38"/>
        <v/>
      </c>
      <c r="N132" s="71">
        <v>0</v>
      </c>
      <c r="P132" s="38">
        <v>79</v>
      </c>
      <c r="Q132" s="45">
        <v>97</v>
      </c>
      <c r="R132" s="43">
        <v>5.1446759259259262E-2</v>
      </c>
      <c r="S132" s="37"/>
      <c r="T132" s="39"/>
      <c r="U132" s="46">
        <v>97</v>
      </c>
      <c r="V132" s="47" t="s">
        <v>216</v>
      </c>
      <c r="W132" s="40">
        <v>0</v>
      </c>
      <c r="X132" s="38"/>
      <c r="Y132" s="45"/>
      <c r="Z132" s="43"/>
      <c r="AA132" s="37"/>
      <c r="AB132" s="39"/>
      <c r="AC132" s="46"/>
      <c r="AD132" s="47"/>
      <c r="AE132" s="40"/>
      <c r="AF132" s="37"/>
      <c r="AG132" s="44"/>
    </row>
    <row r="133" spans="1:33" s="71" customFormat="1" ht="13.7" customHeight="1" x14ac:dyDescent="0.2">
      <c r="A133" s="55"/>
      <c r="B133" s="115">
        <v>98</v>
      </c>
      <c r="C133" s="65" t="str">
        <f t="shared" si="30"/>
        <v>CZE19961029</v>
      </c>
      <c r="D133" s="66" t="str">
        <f t="shared" si="31"/>
        <v xml:space="preserve">STŘEDA Kryštof </v>
      </c>
      <c r="E133" s="67" t="str">
        <f t="shared" si="32"/>
        <v xml:space="preserve">TJ FAVORIT BRNO </v>
      </c>
      <c r="F133" s="68">
        <f t="shared" si="33"/>
        <v>11566</v>
      </c>
      <c r="G133" s="69" t="str">
        <f t="shared" si="34"/>
        <v>JUNIOR</v>
      </c>
      <c r="H133" s="69" t="str">
        <f t="shared" si="35"/>
        <v>FAV</v>
      </c>
      <c r="I133" s="70" t="s">
        <v>216</v>
      </c>
      <c r="J133" s="33" t="s">
        <v>216</v>
      </c>
      <c r="K133" s="33"/>
      <c r="M133" s="71" t="str">
        <f t="shared" si="38"/>
        <v/>
      </c>
      <c r="N133" s="71">
        <v>0</v>
      </c>
      <c r="P133" s="38">
        <v>68</v>
      </c>
      <c r="Q133" s="45">
        <v>98</v>
      </c>
      <c r="R133" s="43">
        <v>5.1446759259259262E-2</v>
      </c>
      <c r="S133" s="37"/>
      <c r="T133" s="39"/>
      <c r="U133" s="46">
        <v>98</v>
      </c>
      <c r="V133" s="47" t="s">
        <v>216</v>
      </c>
      <c r="W133" s="40">
        <v>0</v>
      </c>
      <c r="X133" s="38"/>
      <c r="Y133" s="45"/>
      <c r="Z133" s="43"/>
      <c r="AA133" s="37"/>
      <c r="AB133" s="39"/>
      <c r="AC133" s="46"/>
      <c r="AD133" s="47"/>
      <c r="AE133" s="40"/>
      <c r="AF133" s="37"/>
      <c r="AG133" s="44"/>
    </row>
    <row r="134" spans="1:33" s="71" customFormat="1" ht="13.7" customHeight="1" x14ac:dyDescent="0.2">
      <c r="A134" s="55"/>
      <c r="B134" s="115">
        <v>112</v>
      </c>
      <c r="C134" s="65" t="str">
        <f t="shared" si="30"/>
        <v>GER19970122</v>
      </c>
      <c r="D134" s="66" t="str">
        <f t="shared" si="31"/>
        <v>BERAN Andy</v>
      </c>
      <c r="E134" s="67" t="str">
        <f t="shared" si="32"/>
        <v>TEAM BRANDENBURG - RSC COTTBUS</v>
      </c>
      <c r="F134" s="68" t="str">
        <f t="shared" si="33"/>
        <v>604254-11</v>
      </c>
      <c r="G134" s="69" t="str">
        <f t="shared" si="34"/>
        <v>JUNIOR*</v>
      </c>
      <c r="H134" s="69" t="str">
        <f t="shared" si="35"/>
        <v>COT</v>
      </c>
      <c r="I134" s="70" t="s">
        <v>216</v>
      </c>
      <c r="J134" s="33" t="s">
        <v>216</v>
      </c>
      <c r="K134" s="33"/>
      <c r="M134" s="71" t="str">
        <f t="shared" si="38"/>
        <v/>
      </c>
      <c r="N134" s="71">
        <v>0</v>
      </c>
      <c r="P134" s="38">
        <v>108</v>
      </c>
      <c r="Q134" s="45">
        <v>112</v>
      </c>
      <c r="R134" s="43">
        <v>5.3946759259259257E-2</v>
      </c>
      <c r="S134" s="37"/>
      <c r="T134" s="39"/>
      <c r="U134" s="46">
        <v>112</v>
      </c>
      <c r="V134" s="47" t="s">
        <v>216</v>
      </c>
      <c r="W134" s="40">
        <v>0</v>
      </c>
      <c r="X134" s="38"/>
      <c r="Y134" s="45"/>
      <c r="Z134" s="43"/>
      <c r="AA134" s="37"/>
      <c r="AB134" s="39"/>
      <c r="AC134" s="46"/>
      <c r="AD134" s="47"/>
      <c r="AE134" s="40"/>
      <c r="AF134" s="37"/>
      <c r="AG134" s="44"/>
    </row>
    <row r="135" spans="1:33" s="71" customFormat="1" ht="13.7" customHeight="1" x14ac:dyDescent="0.2">
      <c r="A135" s="55"/>
      <c r="B135" s="115">
        <v>125</v>
      </c>
      <c r="C135" s="65" t="str">
        <f t="shared" si="30"/>
        <v>CZE19970118</v>
      </c>
      <c r="D135" s="66" t="str">
        <f t="shared" si="31"/>
        <v>MAYER Daniel</v>
      </c>
      <c r="E135" s="67" t="str">
        <f t="shared" si="32"/>
        <v>KC HLINSKO</v>
      </c>
      <c r="F135" s="68">
        <f t="shared" si="33"/>
        <v>13274</v>
      </c>
      <c r="G135" s="69" t="str">
        <f t="shared" si="34"/>
        <v>JUNIOR*</v>
      </c>
      <c r="H135" s="69" t="str">
        <f t="shared" si="35"/>
        <v>SKC</v>
      </c>
      <c r="I135" s="70" t="s">
        <v>216</v>
      </c>
      <c r="J135" s="33" t="s">
        <v>216</v>
      </c>
      <c r="K135" s="33"/>
      <c r="M135" s="71" t="str">
        <f t="shared" si="38"/>
        <v/>
      </c>
      <c r="N135" s="71">
        <v>0</v>
      </c>
      <c r="P135" s="38">
        <v>109</v>
      </c>
      <c r="Q135" s="45">
        <v>125</v>
      </c>
      <c r="R135" s="43">
        <v>5.3946759259259257E-2</v>
      </c>
      <c r="S135" s="37"/>
      <c r="T135" s="39"/>
      <c r="U135" s="46">
        <v>125</v>
      </c>
      <c r="V135" s="47" t="s">
        <v>216</v>
      </c>
      <c r="W135" s="40">
        <v>0</v>
      </c>
      <c r="X135" s="38"/>
      <c r="Y135" s="45"/>
      <c r="Z135" s="43"/>
      <c r="AA135" s="37"/>
      <c r="AB135" s="39"/>
      <c r="AC135" s="46"/>
      <c r="AD135" s="47"/>
      <c r="AE135" s="40"/>
      <c r="AF135" s="37"/>
      <c r="AG135" s="44"/>
    </row>
    <row r="136" spans="1:33" s="71" customFormat="1" ht="13.7" customHeight="1" x14ac:dyDescent="0.2">
      <c r="A136" s="55"/>
      <c r="B136" s="115">
        <v>126</v>
      </c>
      <c r="C136" s="65" t="e">
        <f t="shared" si="30"/>
        <v>#N/A</v>
      </c>
      <c r="D136" s="66" t="e">
        <f t="shared" si="31"/>
        <v>#N/A</v>
      </c>
      <c r="E136" s="67" t="e">
        <f t="shared" si="32"/>
        <v>#N/A</v>
      </c>
      <c r="F136" s="68" t="e">
        <f t="shared" si="33"/>
        <v>#N/A</v>
      </c>
      <c r="G136" s="69" t="e">
        <f t="shared" si="34"/>
        <v>#N/A</v>
      </c>
      <c r="H136" s="69" t="e">
        <f t="shared" si="35"/>
        <v>#N/A</v>
      </c>
      <c r="I136" s="70" t="s">
        <v>216</v>
      </c>
      <c r="J136" s="33" t="s">
        <v>216</v>
      </c>
      <c r="K136" s="33"/>
      <c r="M136" s="71" t="str">
        <f t="shared" si="38"/>
        <v/>
      </c>
      <c r="N136" s="71">
        <v>0</v>
      </c>
      <c r="P136" s="38">
        <v>105</v>
      </c>
      <c r="Q136" s="45">
        <v>126</v>
      </c>
      <c r="R136" s="43">
        <v>5.3946759259259257E-2</v>
      </c>
      <c r="S136" s="37"/>
      <c r="T136" s="39"/>
      <c r="U136" s="46">
        <v>126</v>
      </c>
      <c r="V136" s="47" t="s">
        <v>216</v>
      </c>
      <c r="W136" s="40">
        <v>0</v>
      </c>
      <c r="X136" s="38"/>
      <c r="Y136" s="45"/>
      <c r="Z136" s="43"/>
      <c r="AA136" s="37"/>
      <c r="AB136" s="39"/>
      <c r="AC136" s="46"/>
      <c r="AD136" s="47"/>
      <c r="AE136" s="40"/>
      <c r="AF136" s="37"/>
      <c r="AG136" s="44"/>
    </row>
    <row r="137" spans="1:33" s="71" customFormat="1" ht="13.7" customHeight="1" x14ac:dyDescent="0.2">
      <c r="A137" s="55"/>
      <c r="B137" s="115">
        <v>127</v>
      </c>
      <c r="C137" s="65" t="e">
        <f t="shared" si="30"/>
        <v>#N/A</v>
      </c>
      <c r="D137" s="66" t="e">
        <f t="shared" si="31"/>
        <v>#N/A</v>
      </c>
      <c r="E137" s="67" t="e">
        <f t="shared" si="32"/>
        <v>#N/A</v>
      </c>
      <c r="F137" s="68" t="e">
        <f t="shared" si="33"/>
        <v>#N/A</v>
      </c>
      <c r="G137" s="69" t="e">
        <f t="shared" si="34"/>
        <v>#N/A</v>
      </c>
      <c r="H137" s="69" t="e">
        <f t="shared" si="35"/>
        <v>#N/A</v>
      </c>
      <c r="I137" s="70" t="s">
        <v>216</v>
      </c>
      <c r="J137" s="33" t="s">
        <v>216</v>
      </c>
      <c r="K137" s="33"/>
      <c r="M137" s="71" t="str">
        <f t="shared" si="38"/>
        <v/>
      </c>
      <c r="N137" s="71">
        <v>0</v>
      </c>
      <c r="P137" s="38">
        <v>122</v>
      </c>
      <c r="Q137" s="45">
        <v>127</v>
      </c>
      <c r="R137" s="43">
        <v>5.5138888888888883E-2</v>
      </c>
      <c r="S137" s="37"/>
      <c r="T137" s="39"/>
      <c r="U137" s="46">
        <v>127</v>
      </c>
      <c r="V137" s="47" t="s">
        <v>216</v>
      </c>
      <c r="W137" s="40">
        <v>0</v>
      </c>
      <c r="X137" s="38"/>
      <c r="Y137" s="45"/>
      <c r="Z137" s="43"/>
      <c r="AA137" s="37"/>
      <c r="AB137" s="39"/>
      <c r="AC137" s="46"/>
      <c r="AD137" s="47"/>
      <c r="AE137" s="40"/>
      <c r="AF137" s="37"/>
      <c r="AG137" s="44"/>
    </row>
    <row r="138" spans="1:33" s="71" customFormat="1" ht="13.7" customHeight="1" x14ac:dyDescent="0.2">
      <c r="A138" s="55"/>
      <c r="B138" s="115">
        <v>130</v>
      </c>
      <c r="C138" s="65" t="e">
        <f t="shared" si="30"/>
        <v>#N/A</v>
      </c>
      <c r="D138" s="66" t="e">
        <f t="shared" si="31"/>
        <v>#N/A</v>
      </c>
      <c r="E138" s="67" t="e">
        <f t="shared" si="32"/>
        <v>#N/A</v>
      </c>
      <c r="F138" s="68" t="e">
        <f t="shared" si="33"/>
        <v>#N/A</v>
      </c>
      <c r="G138" s="69" t="e">
        <f t="shared" si="34"/>
        <v>#N/A</v>
      </c>
      <c r="H138" s="69" t="e">
        <f t="shared" si="35"/>
        <v>#N/A</v>
      </c>
      <c r="I138" s="70" t="s">
        <v>216</v>
      </c>
      <c r="J138" s="33" t="s">
        <v>216</v>
      </c>
      <c r="K138" s="33"/>
      <c r="M138" s="71" t="str">
        <f t="shared" si="38"/>
        <v/>
      </c>
      <c r="N138" s="71">
        <v>0</v>
      </c>
      <c r="P138" s="38">
        <v>102</v>
      </c>
      <c r="Q138" s="45">
        <v>130</v>
      </c>
      <c r="R138" s="43">
        <v>5.3888888888888896E-2</v>
      </c>
      <c r="S138" s="37"/>
      <c r="T138" s="39"/>
      <c r="U138" s="46">
        <v>130</v>
      </c>
      <c r="V138" s="47" t="s">
        <v>216</v>
      </c>
      <c r="W138" s="40">
        <v>0</v>
      </c>
      <c r="X138" s="38"/>
      <c r="Y138" s="45"/>
      <c r="Z138" s="43"/>
      <c r="AA138" s="37"/>
      <c r="AB138" s="39"/>
      <c r="AC138" s="46"/>
      <c r="AD138" s="47"/>
      <c r="AE138" s="40"/>
      <c r="AF138" s="37"/>
      <c r="AG138" s="44"/>
    </row>
    <row r="139" spans="1:33" s="71" customFormat="1" ht="13.7" customHeight="1" x14ac:dyDescent="0.2">
      <c r="A139" s="55"/>
      <c r="B139" s="115">
        <v>131</v>
      </c>
      <c r="C139" s="65" t="str">
        <f t="shared" si="30"/>
        <v>AUT19961107</v>
      </c>
      <c r="D139" s="66" t="str">
        <f t="shared" si="31"/>
        <v>FÜHRER Alexander</v>
      </c>
      <c r="E139" s="67" t="str">
        <f t="shared" si="32"/>
        <v>RLM WIEN</v>
      </c>
      <c r="F139" s="68">
        <f t="shared" si="33"/>
        <v>100020</v>
      </c>
      <c r="G139" s="69" t="str">
        <f t="shared" si="34"/>
        <v>JUNIOR</v>
      </c>
      <c r="H139" s="69" t="str">
        <f t="shared" si="35"/>
        <v>RCA</v>
      </c>
      <c r="I139" s="70" t="s">
        <v>216</v>
      </c>
      <c r="J139" s="33" t="s">
        <v>216</v>
      </c>
      <c r="K139" s="33"/>
      <c r="M139" s="71" t="str">
        <f t="shared" si="38"/>
        <v/>
      </c>
      <c r="N139" s="71">
        <v>0</v>
      </c>
      <c r="P139" s="38" t="s">
        <v>222</v>
      </c>
      <c r="Q139" s="45">
        <v>131</v>
      </c>
      <c r="R139" s="173" t="s">
        <v>222</v>
      </c>
      <c r="S139" s="37"/>
      <c r="T139" s="39"/>
      <c r="U139" s="46"/>
      <c r="V139" s="47"/>
      <c r="W139" s="40"/>
      <c r="X139" s="38"/>
      <c r="Y139" s="45"/>
      <c r="Z139" s="43"/>
      <c r="AA139" s="37"/>
      <c r="AB139" s="39"/>
      <c r="AC139" s="46"/>
      <c r="AD139" s="47"/>
      <c r="AE139" s="40"/>
      <c r="AF139" s="37"/>
      <c r="AG139" s="44"/>
    </row>
    <row r="140" spans="1:33" s="71" customFormat="1" ht="13.7" customHeight="1" x14ac:dyDescent="0.2">
      <c r="A140" s="55"/>
      <c r="B140" s="115">
        <v>132</v>
      </c>
      <c r="C140" s="65" t="str">
        <f t="shared" ref="C140" si="40">VLOOKUP(B140,STARTOVKA,2,0)</f>
        <v>AUT19961021</v>
      </c>
      <c r="D140" s="66" t="str">
        <f t="shared" si="31"/>
        <v>KNAPP Daniel</v>
      </c>
      <c r="E140" s="67" t="str">
        <f t="shared" si="32"/>
        <v>UNION RAIFFEISEN RADTEAM TIROL</v>
      </c>
      <c r="F140" s="68">
        <f t="shared" si="33"/>
        <v>100480</v>
      </c>
      <c r="G140" s="69" t="str">
        <f t="shared" si="34"/>
        <v>JUNIOR</v>
      </c>
      <c r="H140" s="69" t="str">
        <f t="shared" si="35"/>
        <v>RCA</v>
      </c>
      <c r="I140" s="70" t="s">
        <v>216</v>
      </c>
      <c r="J140" s="33" t="s">
        <v>216</v>
      </c>
      <c r="K140" s="33"/>
      <c r="M140" s="71" t="str">
        <f t="shared" si="38"/>
        <v/>
      </c>
      <c r="N140" s="71">
        <v>0</v>
      </c>
      <c r="P140" s="38">
        <v>80</v>
      </c>
      <c r="Q140" s="45">
        <v>132</v>
      </c>
      <c r="R140" s="43">
        <v>5.1446759259259262E-2</v>
      </c>
      <c r="S140" s="37"/>
      <c r="T140" s="39">
        <v>72</v>
      </c>
      <c r="U140" s="46">
        <v>132</v>
      </c>
      <c r="V140" s="47">
        <v>0.13841435185185186</v>
      </c>
      <c r="W140" s="40">
        <v>0</v>
      </c>
      <c r="X140" s="38"/>
      <c r="Y140" s="45">
        <v>132</v>
      </c>
      <c r="Z140" s="43" t="s">
        <v>216</v>
      </c>
      <c r="AA140" s="37">
        <v>0</v>
      </c>
      <c r="AB140" s="39"/>
      <c r="AC140" s="46"/>
      <c r="AD140" s="47"/>
      <c r="AE140" s="40"/>
      <c r="AF140" s="37"/>
      <c r="AG140" s="44"/>
    </row>
    <row r="141" spans="1:33" s="22" customFormat="1" ht="15" x14ac:dyDescent="0.2">
      <c r="A141" s="28"/>
      <c r="B141" s="54" t="s">
        <v>203</v>
      </c>
      <c r="C141" s="54"/>
      <c r="D141" s="29"/>
      <c r="E141" s="56"/>
      <c r="F141" s="28"/>
      <c r="G141" s="28"/>
      <c r="H141" s="28"/>
      <c r="I141" s="28"/>
      <c r="J141" s="28"/>
      <c r="K141" s="28"/>
    </row>
    <row r="142" spans="1:33" s="5" customFormat="1" x14ac:dyDescent="0.2"/>
    <row r="143" spans="1:33" s="5" customFormat="1" ht="17.25" customHeight="1" x14ac:dyDescent="0.2">
      <c r="B143" s="34"/>
      <c r="C143" s="34" t="s">
        <v>248</v>
      </c>
      <c r="D143" s="35"/>
      <c r="E143" s="35"/>
      <c r="F143" s="35"/>
      <c r="N143" s="246"/>
    </row>
    <row r="144" spans="1:33" s="5" customFormat="1" ht="5.25" customHeight="1" x14ac:dyDescent="0.2">
      <c r="B144" s="10"/>
      <c r="C144" s="9"/>
      <c r="D144" s="11"/>
      <c r="E144" s="8"/>
    </row>
    <row r="145" spans="2:18" s="5" customFormat="1" ht="15" customHeight="1" x14ac:dyDescent="0.2">
      <c r="B145" s="245">
        <v>17</v>
      </c>
      <c r="C145" s="1"/>
      <c r="D145" s="12" t="s">
        <v>62</v>
      </c>
      <c r="E145" s="15" t="str">
        <f xml:space="preserve"> "    " &amp; B145 &amp; IF(LEN(B145)=2,"   ",IF(LEN(B145)=1,"      ","")) &amp; "  -   "&amp; VLOOKUP(B145,STARTOVKA,3)</f>
        <v xml:space="preserve">    17     -   CLAUSS Marc</v>
      </c>
      <c r="F145" s="15"/>
    </row>
    <row r="146" spans="2:18" s="5" customFormat="1" ht="15" customHeight="1" x14ac:dyDescent="0.2">
      <c r="B146" s="245">
        <v>40</v>
      </c>
      <c r="C146" s="1"/>
      <c r="D146" s="12" t="s">
        <v>63</v>
      </c>
      <c r="E146" s="15" t="str">
        <f xml:space="preserve"> "    " &amp; B146 &amp; IF(LEN(B146)=2,"   ",IF(LEN(B146)=1,"      ","")) &amp; "  -   "&amp; VLOOKUP(B146,STARTOVKA,3)</f>
        <v xml:space="preserve">    40     -   KUTIŠ Martin </v>
      </c>
      <c r="F146" s="15"/>
    </row>
    <row r="147" spans="2:18" s="5" customFormat="1" ht="15" customHeight="1" x14ac:dyDescent="0.2">
      <c r="B147" s="245">
        <v>104</v>
      </c>
      <c r="C147" s="1"/>
      <c r="D147" s="12" t="s">
        <v>64</v>
      </c>
      <c r="E147" s="15" t="str">
        <f xml:space="preserve"> "    " &amp; B147 &amp; IF(LEN(B147)=2,"   ",IF(LEN(B147)=1,"      ","")) &amp; "  -   "&amp; VLOOKUP(B147,STARTOVKA,3)</f>
        <v xml:space="preserve">    104  -   DULAJ Jan</v>
      </c>
      <c r="F147" s="15"/>
    </row>
    <row r="148" spans="2:18" s="5" customFormat="1" ht="15" customHeight="1" x14ac:dyDescent="0.2">
      <c r="B148" s="245">
        <v>14</v>
      </c>
      <c r="C148" s="1"/>
      <c r="D148" s="12" t="s">
        <v>65</v>
      </c>
      <c r="E148" s="15" t="str">
        <f xml:space="preserve"> "    " &amp; B148 &amp; IF(LEN(B148)=2,"   ",IF(LEN(B148)=1,"      ","")) &amp; "  -   "&amp; VLOOKUP(B148,STARTOVKA,3)</f>
        <v xml:space="preserve">    14     -   BINAY Noah</v>
      </c>
      <c r="F148" s="15"/>
    </row>
    <row r="149" spans="2:18" s="5" customFormat="1" ht="15" customHeight="1" x14ac:dyDescent="0.2">
      <c r="B149" s="245">
        <v>12</v>
      </c>
      <c r="C149" s="1"/>
      <c r="D149" s="170" t="s">
        <v>204</v>
      </c>
      <c r="E149" s="15" t="str">
        <f xml:space="preserve"> "    " &amp; B149 &amp; IF(LEN(B149)=2,"   ",IF(LEN(B149)=1,"      ","")) &amp; "  -   "&amp; VLOOKUP(B149,STARTOVKA,3)</f>
        <v xml:space="preserve">    12     -   WITTE Reinhard</v>
      </c>
      <c r="F149" s="15"/>
    </row>
    <row r="150" spans="2:18" s="5" customFormat="1" x14ac:dyDescent="0.2">
      <c r="B150" s="10"/>
      <c r="C150" s="21"/>
    </row>
    <row r="151" spans="2:18" s="5" customFormat="1" ht="17.25" customHeight="1" x14ac:dyDescent="0.2">
      <c r="B151" s="34"/>
      <c r="C151" s="34" t="s">
        <v>252</v>
      </c>
      <c r="D151" s="35"/>
      <c r="E151" s="35"/>
      <c r="F151" s="35"/>
    </row>
    <row r="152" spans="2:18" s="5" customFormat="1" ht="5.25" customHeight="1" x14ac:dyDescent="0.2">
      <c r="B152" s="10"/>
      <c r="C152" s="9"/>
      <c r="D152" s="11"/>
      <c r="E152" s="8"/>
    </row>
    <row r="153" spans="2:18" s="5" customFormat="1" ht="12" customHeight="1" x14ac:dyDescent="0.2">
      <c r="B153" s="20">
        <v>1</v>
      </c>
      <c r="C153" s="158" t="s">
        <v>127</v>
      </c>
      <c r="D153" s="72" t="e">
        <f t="shared" ref="D153:D174" si="41">VLOOKUP($C153,ODDIL,2,0)</f>
        <v>#N/A</v>
      </c>
    </row>
    <row r="154" spans="2:18" s="5" customFormat="1" ht="12" customHeight="1" x14ac:dyDescent="0.2">
      <c r="B154" s="20">
        <v>2</v>
      </c>
      <c r="C154" s="36" t="s">
        <v>141</v>
      </c>
      <c r="D154" s="72" t="e">
        <f t="shared" si="41"/>
        <v>#N/A</v>
      </c>
      <c r="F154" s="252" t="s">
        <v>256</v>
      </c>
      <c r="G154" s="253"/>
      <c r="H154" s="253"/>
      <c r="I154" s="253"/>
      <c r="J154" s="253"/>
      <c r="R154" s="135"/>
    </row>
    <row r="155" spans="2:18" s="5" customFormat="1" ht="12" customHeight="1" x14ac:dyDescent="0.2">
      <c r="B155" s="20">
        <v>3</v>
      </c>
      <c r="C155" s="36" t="s">
        <v>175</v>
      </c>
      <c r="D155" s="72" t="e">
        <f t="shared" si="41"/>
        <v>#N/A</v>
      </c>
      <c r="G155" s="185"/>
      <c r="R155" s="136"/>
    </row>
    <row r="156" spans="2:18" s="5" customFormat="1" ht="12" customHeight="1" x14ac:dyDescent="0.2">
      <c r="B156" s="20">
        <v>4</v>
      </c>
      <c r="C156" s="36" t="s">
        <v>125</v>
      </c>
      <c r="D156" s="72" t="e">
        <f t="shared" si="41"/>
        <v>#N/A</v>
      </c>
      <c r="F156" s="300" t="s">
        <v>259</v>
      </c>
      <c r="G156" s="300"/>
      <c r="H156" s="300"/>
      <c r="I156" s="300"/>
      <c r="J156" s="300"/>
    </row>
    <row r="157" spans="2:18" s="5" customFormat="1" ht="12" customHeight="1" x14ac:dyDescent="0.2">
      <c r="B157" s="20">
        <v>5</v>
      </c>
      <c r="C157" s="36" t="s">
        <v>165</v>
      </c>
      <c r="D157" s="72" t="e">
        <f t="shared" si="41"/>
        <v>#N/A</v>
      </c>
      <c r="F157" s="300"/>
      <c r="G157" s="300"/>
      <c r="H157" s="300"/>
      <c r="I157" s="300"/>
      <c r="J157" s="300"/>
    </row>
    <row r="158" spans="2:18" s="5" customFormat="1" ht="12" customHeight="1" x14ac:dyDescent="0.2">
      <c r="B158" s="20">
        <v>6</v>
      </c>
      <c r="C158" s="36" t="s">
        <v>151</v>
      </c>
      <c r="D158" s="72" t="e">
        <f t="shared" si="41"/>
        <v>#N/A</v>
      </c>
      <c r="F158" s="300"/>
      <c r="G158" s="300"/>
      <c r="H158" s="300"/>
      <c r="I158" s="300"/>
      <c r="J158" s="300"/>
    </row>
    <row r="159" spans="2:18" s="5" customFormat="1" ht="12" customHeight="1" x14ac:dyDescent="0.2">
      <c r="B159" s="20">
        <v>7</v>
      </c>
      <c r="C159" s="36" t="s">
        <v>157</v>
      </c>
      <c r="D159" s="72" t="e">
        <f t="shared" si="41"/>
        <v>#N/A</v>
      </c>
      <c r="F159" s="300"/>
      <c r="G159" s="300"/>
      <c r="H159" s="300"/>
      <c r="I159" s="300"/>
      <c r="J159" s="300"/>
    </row>
    <row r="160" spans="2:18" s="5" customFormat="1" ht="12" customHeight="1" x14ac:dyDescent="0.2">
      <c r="B160" s="20">
        <v>8</v>
      </c>
      <c r="C160" s="36" t="s">
        <v>143</v>
      </c>
      <c r="D160" s="72" t="e">
        <f t="shared" si="41"/>
        <v>#N/A</v>
      </c>
      <c r="F160" s="300"/>
      <c r="G160" s="300"/>
      <c r="H160" s="300"/>
      <c r="I160" s="300"/>
      <c r="J160" s="300"/>
    </row>
    <row r="161" spans="2:20" s="5" customFormat="1" ht="12" customHeight="1" x14ac:dyDescent="0.2">
      <c r="B161" s="20">
        <v>9</v>
      </c>
      <c r="C161" s="36" t="s">
        <v>167</v>
      </c>
      <c r="D161" s="72" t="e">
        <f t="shared" si="41"/>
        <v>#N/A</v>
      </c>
      <c r="F161" s="300" t="s">
        <v>260</v>
      </c>
      <c r="G161" s="300"/>
      <c r="H161" s="300"/>
      <c r="I161" s="300"/>
      <c r="J161" s="300"/>
    </row>
    <row r="162" spans="2:20" s="5" customFormat="1" ht="12" customHeight="1" x14ac:dyDescent="0.2">
      <c r="B162" s="20">
        <v>10</v>
      </c>
      <c r="C162" s="36" t="s">
        <v>149</v>
      </c>
      <c r="D162" s="72" t="e">
        <f t="shared" si="41"/>
        <v>#N/A</v>
      </c>
      <c r="F162" s="300"/>
      <c r="G162" s="300"/>
      <c r="H162" s="300"/>
      <c r="I162" s="300"/>
      <c r="J162" s="300"/>
    </row>
    <row r="163" spans="2:20" s="5" customFormat="1" ht="12" customHeight="1" x14ac:dyDescent="0.2">
      <c r="B163" s="20">
        <v>11</v>
      </c>
      <c r="C163" s="36" t="s">
        <v>137</v>
      </c>
      <c r="D163" s="72" t="e">
        <f t="shared" si="41"/>
        <v>#N/A</v>
      </c>
      <c r="F163" s="300"/>
      <c r="G163" s="300"/>
      <c r="H163" s="300"/>
      <c r="I163" s="300"/>
      <c r="J163" s="300"/>
    </row>
    <row r="164" spans="2:20" s="5" customFormat="1" ht="12" customHeight="1" x14ac:dyDescent="0.2">
      <c r="B164" s="20">
        <v>12</v>
      </c>
      <c r="C164" s="36" t="s">
        <v>145</v>
      </c>
      <c r="D164" s="72" t="e">
        <f t="shared" si="41"/>
        <v>#N/A</v>
      </c>
      <c r="F164" s="300"/>
      <c r="G164" s="300"/>
      <c r="H164" s="300"/>
      <c r="I164" s="300"/>
      <c r="J164" s="300"/>
    </row>
    <row r="165" spans="2:20" s="5" customFormat="1" ht="12" customHeight="1" x14ac:dyDescent="0.2">
      <c r="B165" s="20">
        <v>13</v>
      </c>
      <c r="C165" s="36" t="s">
        <v>44</v>
      </c>
      <c r="D165" s="72" t="str">
        <f t="shared" si="41"/>
        <v xml:space="preserve">TJ FAVORIT BRNO </v>
      </c>
      <c r="F165" s="300"/>
      <c r="G165" s="300"/>
      <c r="H165" s="300"/>
      <c r="I165" s="300"/>
      <c r="J165" s="300"/>
    </row>
    <row r="166" spans="2:20" s="5" customFormat="1" ht="12" customHeight="1" x14ac:dyDescent="0.2">
      <c r="B166" s="20">
        <v>14</v>
      </c>
      <c r="C166" s="36" t="s">
        <v>133</v>
      </c>
      <c r="D166" s="72" t="e">
        <f t="shared" si="41"/>
        <v>#N/A</v>
      </c>
      <c r="F166" s="300"/>
      <c r="G166" s="300"/>
      <c r="H166" s="300"/>
      <c r="I166" s="300"/>
      <c r="J166" s="300"/>
    </row>
    <row r="167" spans="2:20" s="5" customFormat="1" ht="12" customHeight="1" x14ac:dyDescent="0.2">
      <c r="B167" s="20">
        <v>15</v>
      </c>
      <c r="C167" s="36" t="s">
        <v>173</v>
      </c>
      <c r="D167" s="72" t="str">
        <f t="shared" si="41"/>
        <v>RUSSIAN CYCLING FEDERATION</v>
      </c>
    </row>
    <row r="168" spans="2:20" s="5" customFormat="1" ht="12" customHeight="1" x14ac:dyDescent="0.2">
      <c r="B168" s="20">
        <v>16</v>
      </c>
      <c r="C168" s="36" t="s">
        <v>139</v>
      </c>
      <c r="D168" s="72" t="e">
        <f t="shared" si="41"/>
        <v>#N/A</v>
      </c>
      <c r="F168" s="252" t="s">
        <v>261</v>
      </c>
      <c r="G168" s="253"/>
      <c r="H168" s="253"/>
      <c r="I168" s="253"/>
      <c r="J168" s="253"/>
    </row>
    <row r="169" spans="2:20" s="5" customFormat="1" ht="12" customHeight="1" x14ac:dyDescent="0.2">
      <c r="B169" s="20">
        <v>17</v>
      </c>
      <c r="C169" s="36" t="s">
        <v>184</v>
      </c>
      <c r="D169" s="72" t="str">
        <f t="shared" si="41"/>
        <v>SKC TUFO PROSTĚJOV, STEVENS ZNOJMO, KC HLINSKO, CK DACOM PHARMA KYJOV</v>
      </c>
    </row>
    <row r="170" spans="2:20" s="5" customFormat="1" ht="12" customHeight="1" x14ac:dyDescent="0.2">
      <c r="B170" s="20">
        <v>18</v>
      </c>
      <c r="C170" s="36" t="s">
        <v>35</v>
      </c>
      <c r="D170" s="72" t="e">
        <f t="shared" si="41"/>
        <v>#N/A</v>
      </c>
      <c r="F170" s="295" t="s">
        <v>262</v>
      </c>
      <c r="G170" s="295"/>
      <c r="H170" s="295"/>
      <c r="I170" s="295"/>
      <c r="J170" s="295"/>
    </row>
    <row r="171" spans="2:20" s="5" customFormat="1" ht="12" customHeight="1" x14ac:dyDescent="0.2">
      <c r="B171" s="20">
        <v>19</v>
      </c>
      <c r="C171" s="36" t="s">
        <v>179</v>
      </c>
      <c r="D171" s="72" t="e">
        <f t="shared" si="41"/>
        <v>#N/A</v>
      </c>
      <c r="F171" s="295"/>
      <c r="G171" s="295"/>
      <c r="H171" s="295"/>
      <c r="I171" s="295"/>
      <c r="J171" s="295"/>
      <c r="S171" s="217"/>
      <c r="T171" s="217"/>
    </row>
    <row r="172" spans="2:20" s="5" customFormat="1" ht="12" customHeight="1" x14ac:dyDescent="0.2">
      <c r="B172" s="20">
        <v>20</v>
      </c>
      <c r="C172" s="36" t="s">
        <v>155</v>
      </c>
      <c r="D172" s="72" t="e">
        <f t="shared" si="41"/>
        <v>#N/A</v>
      </c>
      <c r="F172" s="295"/>
      <c r="G172" s="295"/>
      <c r="H172" s="295"/>
      <c r="I172" s="295"/>
      <c r="J172" s="295"/>
      <c r="S172" s="217"/>
      <c r="T172" s="217"/>
    </row>
    <row r="173" spans="2:20" s="5" customFormat="1" ht="12" customHeight="1" x14ac:dyDescent="0.2">
      <c r="B173" s="20">
        <v>21</v>
      </c>
      <c r="C173" s="36" t="s">
        <v>72</v>
      </c>
      <c r="D173" s="72" t="e">
        <f t="shared" si="41"/>
        <v>#N/A</v>
      </c>
      <c r="F173" s="295"/>
      <c r="G173" s="295"/>
      <c r="H173" s="295"/>
      <c r="I173" s="295"/>
      <c r="J173" s="295"/>
      <c r="S173" s="217"/>
      <c r="T173" s="217"/>
    </row>
    <row r="174" spans="2:20" s="5" customFormat="1" ht="12" customHeight="1" x14ac:dyDescent="0.2">
      <c r="B174" s="20">
        <v>22</v>
      </c>
      <c r="C174" s="36" t="s">
        <v>186</v>
      </c>
      <c r="D174" s="72" t="e">
        <f t="shared" si="41"/>
        <v>#N/A</v>
      </c>
      <c r="F174" s="295" t="s">
        <v>263</v>
      </c>
      <c r="G174" s="295"/>
      <c r="H174" s="295"/>
      <c r="I174" s="295"/>
      <c r="J174" s="295"/>
    </row>
    <row r="175" spans="2:20" s="5" customFormat="1" ht="12" customHeight="1" x14ac:dyDescent="0.2">
      <c r="B175" s="20"/>
      <c r="C175" s="36"/>
      <c r="D175" s="72"/>
      <c r="F175" s="295"/>
      <c r="G175" s="295"/>
      <c r="H175" s="295"/>
      <c r="I175" s="295"/>
      <c r="J175" s="295"/>
    </row>
    <row r="176" spans="2:20" s="5" customFormat="1" ht="12" customHeight="1" x14ac:dyDescent="0.2">
      <c r="B176" s="20"/>
      <c r="C176" s="36"/>
      <c r="D176" s="72"/>
      <c r="F176" s="295"/>
      <c r="G176" s="295"/>
      <c r="H176" s="295"/>
      <c r="I176" s="295"/>
      <c r="J176" s="295"/>
    </row>
    <row r="177" spans="1:11" s="5" customFormat="1" x14ac:dyDescent="0.2">
      <c r="F177" s="295"/>
      <c r="G177" s="295"/>
      <c r="H177" s="295"/>
      <c r="I177" s="295"/>
      <c r="J177" s="295"/>
    </row>
    <row r="178" spans="1:11" ht="6" customHeight="1" x14ac:dyDescent="0.2">
      <c r="A178" s="218"/>
      <c r="B178" s="218"/>
      <c r="C178" s="218"/>
      <c r="D178" s="218"/>
      <c r="E178" s="218"/>
      <c r="F178" s="218"/>
      <c r="G178" s="218"/>
      <c r="H178" s="218"/>
      <c r="I178" s="218"/>
      <c r="J178" s="218"/>
      <c r="K178" s="218"/>
    </row>
    <row r="179" spans="1:11" x14ac:dyDescent="0.2">
      <c r="A179" s="3"/>
      <c r="B179" s="3"/>
      <c r="C179" s="4"/>
      <c r="D179" s="3"/>
      <c r="E179" s="3"/>
      <c r="F179" s="3"/>
      <c r="G179" s="3"/>
      <c r="H179" s="3"/>
      <c r="I179" s="3"/>
      <c r="J179" s="3"/>
      <c r="K179" s="3"/>
    </row>
    <row r="180" spans="1:11" x14ac:dyDescent="0.2">
      <c r="A180" s="3"/>
      <c r="B180" s="3"/>
      <c r="C180" s="4"/>
      <c r="D180" s="3"/>
      <c r="E180" s="3"/>
      <c r="F180" s="3"/>
      <c r="G180" s="3"/>
      <c r="H180" s="3"/>
      <c r="I180" s="3"/>
      <c r="J180" s="3"/>
      <c r="K180" s="3"/>
    </row>
    <row r="181" spans="1:11" x14ac:dyDescent="0.2">
      <c r="A181" s="3"/>
      <c r="B181" s="3"/>
      <c r="C181" s="4"/>
      <c r="D181" s="3"/>
      <c r="E181" s="3"/>
      <c r="F181" s="3"/>
      <c r="G181" s="3"/>
      <c r="H181" s="3"/>
      <c r="I181" s="3"/>
      <c r="J181" s="3"/>
      <c r="K181" s="3"/>
    </row>
    <row r="182" spans="1:11" x14ac:dyDescent="0.2">
      <c r="A182" s="3"/>
      <c r="B182" s="3"/>
      <c r="C182" s="4"/>
      <c r="D182" s="3"/>
      <c r="E182" s="3"/>
      <c r="F182" s="3"/>
      <c r="G182" s="3"/>
      <c r="H182" s="3"/>
      <c r="I182" s="3"/>
      <c r="J182" s="3"/>
      <c r="K182" s="3"/>
    </row>
    <row r="183" spans="1:11" x14ac:dyDescent="0.2">
      <c r="A183" s="3"/>
      <c r="B183" s="3"/>
      <c r="C183" s="4"/>
      <c r="D183" s="3"/>
      <c r="E183" s="3"/>
      <c r="F183" s="3"/>
      <c r="G183" s="3"/>
      <c r="H183" s="3"/>
      <c r="I183" s="3"/>
      <c r="J183" s="3"/>
      <c r="K183" s="3"/>
    </row>
    <row r="184" spans="1:11" x14ac:dyDescent="0.2">
      <c r="A184" s="3"/>
      <c r="B184" s="3"/>
      <c r="C184" s="4"/>
      <c r="D184" s="3"/>
      <c r="E184" s="3"/>
      <c r="F184" s="3"/>
      <c r="G184" s="3"/>
      <c r="H184" s="3"/>
      <c r="I184" s="3"/>
      <c r="J184" s="3"/>
      <c r="K184" s="3"/>
    </row>
    <row r="185" spans="1:11" ht="6" customHeight="1" x14ac:dyDescent="0.2">
      <c r="A185" s="218"/>
      <c r="B185" s="218"/>
      <c r="C185" s="218"/>
      <c r="D185" s="218"/>
      <c r="E185" s="218"/>
      <c r="F185" s="218"/>
      <c r="G185" s="218"/>
      <c r="H185" s="218"/>
      <c r="I185" s="218"/>
      <c r="J185" s="218"/>
      <c r="K185" s="218"/>
    </row>
    <row r="186" spans="1:11" ht="11.45" customHeight="1" x14ac:dyDescent="0.2">
      <c r="A186" s="288" t="s">
        <v>46</v>
      </c>
      <c r="B186" s="288"/>
      <c r="C186" s="288"/>
      <c r="D186" s="288"/>
      <c r="E186" s="288"/>
      <c r="F186" s="288"/>
      <c r="G186" s="288"/>
      <c r="H186" s="288"/>
      <c r="I186" s="288"/>
      <c r="J186" s="288"/>
      <c r="K186" s="288"/>
    </row>
  </sheetData>
  <sortState ref="B116:AD140">
    <sortCondition ref="B116"/>
  </sortState>
  <mergeCells count="14">
    <mergeCell ref="A1:K1"/>
    <mergeCell ref="A2:K2"/>
    <mergeCell ref="D3:H3"/>
    <mergeCell ref="A5:K5"/>
    <mergeCell ref="A10:K10"/>
    <mergeCell ref="A186:K186"/>
    <mergeCell ref="T10:W10"/>
    <mergeCell ref="X10:AA10"/>
    <mergeCell ref="AB10:AE10"/>
    <mergeCell ref="F161:J166"/>
    <mergeCell ref="P10:S10"/>
    <mergeCell ref="F170:J173"/>
    <mergeCell ref="F156:J160"/>
    <mergeCell ref="F174:J177"/>
  </mergeCells>
  <conditionalFormatting sqref="M12:M140">
    <cfRule type="expression" dxfId="7" priority="1">
      <formula>AND(A12=0,M12&lt;&gt;"")</formula>
    </cfRule>
  </conditionalFormatting>
  <pageMargins left="0.46" right="0.55118110236220474" top="0.36" bottom="0.31" header="0.33" footer="0.19685039370078741"/>
  <pageSetup paperSize="9" scale="65" orientation="portrait" horizontalDpi="4294967293"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AK183"/>
  <sheetViews>
    <sheetView zoomScale="85" zoomScaleNormal="85" workbookViewId="0">
      <selection activeCell="J12" sqref="I12:J12"/>
    </sheetView>
  </sheetViews>
  <sheetFormatPr defaultColWidth="8.85546875" defaultRowHeight="12.75" outlineLevelCol="1" x14ac:dyDescent="0.2"/>
  <cols>
    <col min="1" max="1" width="5.7109375" style="22" customWidth="1"/>
    <col min="2" max="2" width="7.28515625" style="22" customWidth="1"/>
    <col min="3" max="3" width="14" style="1" customWidth="1"/>
    <col min="4" max="4" width="25.140625" style="22" customWidth="1"/>
    <col min="5" max="5" width="34.42578125" style="22" customWidth="1"/>
    <col min="6" max="6" width="9" style="22" customWidth="1"/>
    <col min="7" max="7" width="7.28515625" style="22" customWidth="1"/>
    <col min="8" max="8" width="9" style="22" customWidth="1"/>
    <col min="9" max="9" width="11.5703125" style="22" customWidth="1"/>
    <col min="10" max="10" width="10" style="22" customWidth="1"/>
    <col min="11" max="11" width="4.42578125" style="22" customWidth="1"/>
    <col min="12" max="12" width="5.28515625" customWidth="1"/>
    <col min="13" max="14" width="5.42578125" customWidth="1" outlineLevel="1"/>
    <col min="15" max="15" width="4.140625" customWidth="1" outlineLevel="1"/>
    <col min="16" max="16" width="6.42578125" customWidth="1" outlineLevel="1"/>
    <col min="17" max="17" width="5.85546875" customWidth="1" outlineLevel="1"/>
    <col min="18" max="19" width="8.85546875" customWidth="1" outlineLevel="1"/>
    <col min="20" max="20" width="6.42578125" customWidth="1" outlineLevel="1"/>
    <col min="21" max="21" width="5.85546875" customWidth="1" outlineLevel="1"/>
    <col min="22" max="23" width="8.85546875" customWidth="1" outlineLevel="1"/>
    <col min="24" max="24" width="6.42578125" customWidth="1" outlineLevel="1"/>
    <col min="25" max="25" width="5.85546875" customWidth="1" outlineLevel="1"/>
    <col min="26" max="27" width="8.85546875" customWidth="1" outlineLevel="1"/>
    <col min="28" max="28" width="6.42578125" customWidth="1" outlineLevel="1"/>
    <col min="29" max="29" width="5.85546875" customWidth="1" outlineLevel="1"/>
    <col min="30" max="32" width="8.85546875" customWidth="1" outlineLevel="1"/>
  </cols>
  <sheetData>
    <row r="1" spans="1:37" s="22" customFormat="1" ht="33.75" customHeight="1" x14ac:dyDescent="0.2">
      <c r="A1" s="289" t="str">
        <f>CTRL!B7</f>
        <v>R E G I O N E M   O R L I C K A   L A N Š K R O U N   2 0 1 4</v>
      </c>
      <c r="B1" s="289"/>
      <c r="C1" s="289"/>
      <c r="D1" s="289"/>
      <c r="E1" s="289"/>
      <c r="F1" s="289"/>
      <c r="G1" s="289"/>
      <c r="H1" s="289"/>
      <c r="I1" s="289"/>
      <c r="J1" s="289"/>
      <c r="K1" s="289"/>
      <c r="P1"/>
      <c r="Q1"/>
      <c r="R1"/>
      <c r="S1"/>
      <c r="T1"/>
      <c r="U1"/>
      <c r="V1"/>
      <c r="W1"/>
      <c r="X1"/>
      <c r="Y1"/>
      <c r="Z1"/>
      <c r="AA1"/>
      <c r="AB1"/>
      <c r="AC1"/>
      <c r="AD1"/>
      <c r="AE1"/>
      <c r="AF1"/>
      <c r="AG1"/>
    </row>
    <row r="2" spans="1:37" s="22" customFormat="1" ht="15.75" x14ac:dyDescent="0.2">
      <c r="A2" s="284" t="str">
        <f>CTRL!B8</f>
        <v>28. ročník mezinárodního cyklistického závodu juniorů / 28th edition of international cycling race of juniors</v>
      </c>
      <c r="B2" s="284"/>
      <c r="C2" s="284"/>
      <c r="D2" s="284"/>
      <c r="E2" s="284"/>
      <c r="F2" s="284"/>
      <c r="G2" s="284"/>
      <c r="H2" s="284"/>
      <c r="I2" s="284"/>
      <c r="J2" s="284"/>
      <c r="K2" s="284"/>
      <c r="P2"/>
      <c r="Q2"/>
      <c r="R2"/>
      <c r="S2"/>
      <c r="T2"/>
      <c r="U2"/>
      <c r="V2"/>
      <c r="W2"/>
      <c r="X2"/>
      <c r="Y2"/>
      <c r="Z2"/>
      <c r="AA2"/>
      <c r="AB2"/>
      <c r="AC2"/>
      <c r="AD2"/>
      <c r="AE2"/>
      <c r="AF2"/>
      <c r="AG2"/>
    </row>
    <row r="3" spans="1:37" s="22" customFormat="1" ht="18.75" x14ac:dyDescent="0.3">
      <c r="C3" s="1"/>
      <c r="D3" s="285" t="str">
        <f>CTRL!B25</f>
        <v xml:space="preserve">po 4. etapě - celkově / after 4th Stage - overall </v>
      </c>
      <c r="E3" s="285"/>
      <c r="F3" s="285"/>
      <c r="G3" s="285"/>
      <c r="H3" s="285"/>
      <c r="I3" s="51"/>
      <c r="K3" s="2" t="str">
        <f>"Com.no.: 27/" &amp; CTRL!B27</f>
        <v>Com.no.: 27/31</v>
      </c>
      <c r="P3"/>
      <c r="Q3" s="134"/>
      <c r="R3"/>
      <c r="S3"/>
      <c r="T3"/>
      <c r="U3"/>
      <c r="V3"/>
      <c r="W3"/>
      <c r="X3"/>
      <c r="Y3"/>
      <c r="Z3"/>
      <c r="AA3"/>
      <c r="AB3"/>
      <c r="AC3"/>
      <c r="AD3"/>
      <c r="AE3"/>
      <c r="AF3"/>
      <c r="AG3"/>
    </row>
    <row r="4" spans="1:37" s="22" customFormat="1" x14ac:dyDescent="0.2">
      <c r="A4" s="64" t="str">
        <f>"Datum / Date: "&amp;TEXT(CTRL!B13,"dd.mm.rrrr")</f>
        <v>Datum / Date: 10.08.2014</v>
      </c>
      <c r="C4" s="1"/>
      <c r="K4" s="14" t="str">
        <f>"Místo konání / Place: "&amp;CTRL!B16&amp;""</f>
        <v>Místo konání / Place: Lanškroun (CZE)</v>
      </c>
      <c r="P4"/>
      <c r="Q4" s="134"/>
      <c r="R4"/>
      <c r="S4"/>
      <c r="T4"/>
      <c r="U4"/>
      <c r="V4"/>
      <c r="W4"/>
      <c r="X4"/>
      <c r="Y4"/>
      <c r="Z4"/>
      <c r="AA4"/>
      <c r="AB4"/>
      <c r="AC4"/>
      <c r="AD4"/>
      <c r="AE4"/>
      <c r="AF4"/>
      <c r="AG4"/>
    </row>
    <row r="5" spans="1:37" s="22" customFormat="1" ht="21" x14ac:dyDescent="0.2">
      <c r="A5" s="286" t="s">
        <v>225</v>
      </c>
      <c r="B5" s="286"/>
      <c r="C5" s="286"/>
      <c r="D5" s="286"/>
      <c r="E5" s="286"/>
      <c r="F5" s="286"/>
      <c r="G5" s="286"/>
      <c r="H5" s="286"/>
      <c r="I5" s="286"/>
      <c r="J5" s="286"/>
      <c r="K5" s="286"/>
      <c r="P5"/>
      <c r="Q5" s="102"/>
      <c r="R5"/>
      <c r="S5"/>
      <c r="T5"/>
      <c r="U5"/>
      <c r="V5"/>
      <c r="W5"/>
      <c r="X5"/>
      <c r="Y5"/>
      <c r="Z5"/>
      <c r="AA5"/>
      <c r="AB5"/>
      <c r="AC5"/>
      <c r="AD5"/>
      <c r="AE5"/>
      <c r="AF5"/>
      <c r="AG5"/>
    </row>
    <row r="6" spans="1:37" s="22" customFormat="1" ht="9" customHeight="1" x14ac:dyDescent="0.2">
      <c r="C6" s="1"/>
      <c r="P6"/>
      <c r="Q6"/>
      <c r="R6"/>
      <c r="S6"/>
      <c r="T6"/>
      <c r="U6"/>
      <c r="V6"/>
      <c r="W6"/>
      <c r="X6"/>
      <c r="Y6"/>
      <c r="Z6"/>
      <c r="AA6"/>
      <c r="AB6"/>
      <c r="AC6"/>
      <c r="AD6"/>
      <c r="AE6"/>
      <c r="AF6"/>
      <c r="AG6"/>
    </row>
    <row r="7" spans="1:37" s="22" customFormat="1" x14ac:dyDescent="0.2">
      <c r="A7" s="260" t="s">
        <v>0</v>
      </c>
      <c r="B7" s="260" t="s">
        <v>1</v>
      </c>
      <c r="C7" s="260" t="s">
        <v>2</v>
      </c>
      <c r="D7" s="260" t="s">
        <v>3</v>
      </c>
      <c r="E7" s="260" t="s">
        <v>4</v>
      </c>
      <c r="F7" s="260" t="s">
        <v>5</v>
      </c>
      <c r="G7" s="260" t="s">
        <v>69</v>
      </c>
      <c r="H7" s="260" t="s">
        <v>12</v>
      </c>
      <c r="I7" s="260" t="s">
        <v>60</v>
      </c>
      <c r="J7" s="260" t="s">
        <v>28</v>
      </c>
      <c r="K7" s="260"/>
      <c r="P7"/>
      <c r="Q7"/>
      <c r="R7"/>
      <c r="S7"/>
      <c r="T7"/>
      <c r="U7"/>
      <c r="V7"/>
      <c r="W7"/>
      <c r="X7"/>
      <c r="Y7"/>
      <c r="Z7"/>
      <c r="AA7"/>
      <c r="AB7"/>
      <c r="AC7"/>
      <c r="AD7"/>
      <c r="AE7"/>
      <c r="AF7"/>
      <c r="AG7"/>
    </row>
    <row r="8" spans="1:37" s="22" customFormat="1" x14ac:dyDescent="0.2">
      <c r="A8" s="86" t="s">
        <v>6</v>
      </c>
      <c r="B8" s="86" t="s">
        <v>7</v>
      </c>
      <c r="C8" s="86" t="s">
        <v>8</v>
      </c>
      <c r="D8" s="86" t="s">
        <v>9</v>
      </c>
      <c r="E8" s="86" t="s">
        <v>15</v>
      </c>
      <c r="F8" s="86" t="s">
        <v>10</v>
      </c>
      <c r="G8" s="86" t="s">
        <v>70</v>
      </c>
      <c r="H8" s="86" t="s">
        <v>11</v>
      </c>
      <c r="I8" s="86" t="s">
        <v>61</v>
      </c>
      <c r="J8" s="86" t="s">
        <v>59</v>
      </c>
      <c r="K8" s="86"/>
      <c r="P8"/>
      <c r="Q8"/>
      <c r="R8"/>
      <c r="S8"/>
      <c r="T8"/>
      <c r="U8"/>
      <c r="V8"/>
      <c r="W8"/>
      <c r="X8"/>
      <c r="Y8"/>
      <c r="Z8"/>
      <c r="AA8"/>
      <c r="AB8"/>
      <c r="AC8"/>
      <c r="AD8"/>
      <c r="AE8">
        <f>COLUMN(AE6)</f>
        <v>31</v>
      </c>
      <c r="AF8"/>
      <c r="AG8"/>
    </row>
    <row r="9" spans="1:37" s="22" customFormat="1" ht="8.25" customHeight="1" thickBot="1" x14ac:dyDescent="0.25">
      <c r="C9" s="1"/>
      <c r="P9"/>
      <c r="Q9"/>
      <c r="R9"/>
      <c r="S9"/>
      <c r="T9"/>
      <c r="U9"/>
      <c r="V9"/>
      <c r="W9"/>
      <c r="X9"/>
      <c r="Y9"/>
      <c r="Z9"/>
      <c r="AA9"/>
      <c r="AB9"/>
      <c r="AC9"/>
      <c r="AD9"/>
      <c r="AE9"/>
      <c r="AF9"/>
      <c r="AG9"/>
    </row>
    <row r="10" spans="1:37" s="22" customFormat="1" ht="14.25" customHeight="1" x14ac:dyDescent="0.2">
      <c r="A10" s="291"/>
      <c r="B10" s="291"/>
      <c r="C10" s="291"/>
      <c r="D10" s="291"/>
      <c r="E10" s="291"/>
      <c r="F10" s="291"/>
      <c r="G10" s="291"/>
      <c r="H10" s="291"/>
      <c r="I10" s="291"/>
      <c r="J10" s="291"/>
      <c r="K10" s="291"/>
      <c r="M10" s="165"/>
      <c r="N10" s="165"/>
      <c r="P10" s="297" t="s">
        <v>20</v>
      </c>
      <c r="Q10" s="297"/>
      <c r="R10" s="297"/>
      <c r="S10" s="297"/>
      <c r="T10" s="296" t="s">
        <v>19</v>
      </c>
      <c r="U10" s="296"/>
      <c r="V10" s="296"/>
      <c r="W10" s="296"/>
      <c r="X10" s="297" t="s">
        <v>18</v>
      </c>
      <c r="Y10" s="297"/>
      <c r="Z10" s="297"/>
      <c r="AA10" s="297"/>
      <c r="AB10" s="296" t="s">
        <v>17</v>
      </c>
      <c r="AC10" s="296"/>
      <c r="AD10" s="296"/>
      <c r="AE10" s="296"/>
      <c r="AF10" s="41" t="s">
        <v>16</v>
      </c>
      <c r="AG10"/>
    </row>
    <row r="11" spans="1:37" s="22" customFormat="1" ht="15" x14ac:dyDescent="0.2">
      <c r="A11" s="26" t="str">
        <f xml:space="preserve"> "Délka / Distance: " &amp; CTRL!C5 &amp; " km"</f>
        <v>Délka / Distance: 271,2 km</v>
      </c>
      <c r="B11" s="27"/>
      <c r="C11" s="27"/>
      <c r="D11" s="27"/>
      <c r="E11" s="58"/>
      <c r="F11" s="58"/>
      <c r="G11" s="58"/>
      <c r="H11" s="58"/>
      <c r="I11" s="58"/>
      <c r="J11" s="58"/>
      <c r="K11" s="58" t="s">
        <v>235</v>
      </c>
      <c r="M11" s="165" t="s">
        <v>213</v>
      </c>
      <c r="N11" s="165" t="s">
        <v>214</v>
      </c>
      <c r="P11" s="166" t="s">
        <v>197</v>
      </c>
      <c r="Q11" s="166" t="s">
        <v>195</v>
      </c>
      <c r="R11" s="166" t="s">
        <v>196</v>
      </c>
      <c r="S11" s="166" t="s">
        <v>198</v>
      </c>
      <c r="T11" s="167" t="s">
        <v>197</v>
      </c>
      <c r="U11" s="167" t="s">
        <v>195</v>
      </c>
      <c r="V11" s="167" t="s">
        <v>196</v>
      </c>
      <c r="W11" s="167" t="s">
        <v>198</v>
      </c>
      <c r="X11" s="166" t="s">
        <v>197</v>
      </c>
      <c r="Y11" s="166" t="s">
        <v>195</v>
      </c>
      <c r="Z11" s="166" t="s">
        <v>196</v>
      </c>
      <c r="AA11" s="166" t="s">
        <v>198</v>
      </c>
      <c r="AB11" s="167" t="s">
        <v>197</v>
      </c>
      <c r="AC11" s="167" t="s">
        <v>195</v>
      </c>
      <c r="AD11" s="167" t="s">
        <v>196</v>
      </c>
      <c r="AE11" s="167" t="s">
        <v>198</v>
      </c>
      <c r="AF11" s="42"/>
      <c r="AG11"/>
    </row>
    <row r="12" spans="1:37" s="71" customFormat="1" ht="13.7" customHeight="1" x14ac:dyDescent="0.2">
      <c r="A12" s="55">
        <v>1</v>
      </c>
      <c r="B12" s="115">
        <v>17</v>
      </c>
      <c r="C12" s="65" t="str">
        <f t="shared" ref="C12:C43" si="0">VLOOKUP(B12,STARTOVKA,2,0)</f>
        <v>GER19980912</v>
      </c>
      <c r="D12" s="66" t="str">
        <f t="shared" ref="D12:D43" si="1">VLOOKUP(B12,STARTOVKA,3,0)</f>
        <v>CLAUSS Marc</v>
      </c>
      <c r="E12" s="67" t="str">
        <f t="shared" ref="E12:E43" si="2">VLOOKUP(B12,STARTOVKA,4,0)</f>
        <v>JUNIOREN SCHWALBE TEAM SACHSEN</v>
      </c>
      <c r="F12" s="68" t="str">
        <f t="shared" ref="F12:F43" si="3">VLOOKUP(B12,STARTOVKA,5,0)</f>
        <v>SAC 135276</v>
      </c>
      <c r="G12" s="69" t="str">
        <f t="shared" ref="G12:G43" si="4">VLOOKUP(B12,STARTOVKA,6,0)</f>
        <v>CADET</v>
      </c>
      <c r="H12" s="69" t="str">
        <f t="shared" ref="H12:H43" si="5">VLOOKUP(B12,STARTOVKA,7,0)</f>
        <v>SCW</v>
      </c>
      <c r="I12" s="267">
        <f t="shared" ref="I12:I43" si="6">SUM(R12,V12,Z12,AD12)-SUM(S12,W12,AA12,AE12)+AF12</f>
        <v>0.50192129629629634</v>
      </c>
      <c r="J12" s="33">
        <f t="shared" ref="J12:J43" si="7">I12-$I$12</f>
        <v>0</v>
      </c>
      <c r="K12" s="33"/>
      <c r="M12" s="71">
        <f t="shared" ref="M12:M43" si="8">IF(A12="","",A12)</f>
        <v>1</v>
      </c>
      <c r="N12" s="71">
        <f t="shared" ref="N12:N43" si="9">SUM(P12,T12,X12,AB12,)</f>
        <v>18</v>
      </c>
      <c r="P12" s="38">
        <v>5</v>
      </c>
      <c r="Q12" s="45">
        <v>17</v>
      </c>
      <c r="R12" s="43">
        <v>5.0648148148148144E-2</v>
      </c>
      <c r="S12" s="37"/>
      <c r="T12" s="39">
        <v>1</v>
      </c>
      <c r="U12" s="46">
        <v>17</v>
      </c>
      <c r="V12" s="47">
        <v>0.13841435185185186</v>
      </c>
      <c r="W12" s="40">
        <v>1.1574074074074073E-4</v>
      </c>
      <c r="X12" s="38">
        <v>9</v>
      </c>
      <c r="Y12" s="45">
        <v>17</v>
      </c>
      <c r="Z12" s="43">
        <v>0.18180555555555555</v>
      </c>
      <c r="AA12" s="37">
        <v>0</v>
      </c>
      <c r="AB12" s="39">
        <v>3</v>
      </c>
      <c r="AC12" s="46">
        <v>17</v>
      </c>
      <c r="AD12" s="43">
        <v>0.13116898148148148</v>
      </c>
      <c r="AE12" s="37">
        <v>0</v>
      </c>
      <c r="AF12" s="37"/>
      <c r="AG12" s="44"/>
      <c r="AH12" s="39">
        <v>3</v>
      </c>
      <c r="AI12" s="46">
        <v>17</v>
      </c>
      <c r="AJ12" s="47">
        <v>0.13116898148148148</v>
      </c>
      <c r="AK12" s="40">
        <v>4.6296296296296294E-5</v>
      </c>
    </row>
    <row r="13" spans="1:37" s="71" customFormat="1" ht="13.7" customHeight="1" x14ac:dyDescent="0.2">
      <c r="A13" s="55">
        <v>2</v>
      </c>
      <c r="B13" s="115">
        <v>40</v>
      </c>
      <c r="C13" s="65" t="e">
        <f t="shared" si="0"/>
        <v>#N/A</v>
      </c>
      <c r="D13" s="66" t="e">
        <f t="shared" si="1"/>
        <v>#N/A</v>
      </c>
      <c r="E13" s="67" t="e">
        <f t="shared" si="2"/>
        <v>#N/A</v>
      </c>
      <c r="F13" s="68" t="e">
        <f t="shared" si="3"/>
        <v>#N/A</v>
      </c>
      <c r="G13" s="69" t="e">
        <f t="shared" si="4"/>
        <v>#N/A</v>
      </c>
      <c r="H13" s="69" t="e">
        <f t="shared" si="5"/>
        <v>#N/A</v>
      </c>
      <c r="I13" s="267">
        <f t="shared" si="6"/>
        <v>0.50192129629629634</v>
      </c>
      <c r="J13" s="33">
        <f t="shared" si="7"/>
        <v>0</v>
      </c>
      <c r="K13" s="33"/>
      <c r="M13" s="71">
        <f t="shared" si="8"/>
        <v>2</v>
      </c>
      <c r="N13" s="71">
        <f t="shared" si="9"/>
        <v>24</v>
      </c>
      <c r="P13" s="38">
        <v>1</v>
      </c>
      <c r="Q13" s="45">
        <v>40</v>
      </c>
      <c r="R13" s="43">
        <v>5.0648148148148144E-2</v>
      </c>
      <c r="S13" s="37">
        <v>1.1574074074074073E-4</v>
      </c>
      <c r="T13" s="39">
        <v>5</v>
      </c>
      <c r="U13" s="46">
        <v>40</v>
      </c>
      <c r="V13" s="47">
        <v>0.13841435185185186</v>
      </c>
      <c r="W13" s="40">
        <v>0</v>
      </c>
      <c r="X13" s="38">
        <v>12</v>
      </c>
      <c r="Y13" s="45">
        <v>40</v>
      </c>
      <c r="Z13" s="43">
        <v>0.18180555555555555</v>
      </c>
      <c r="AA13" s="37">
        <v>0</v>
      </c>
      <c r="AB13" s="39">
        <v>6</v>
      </c>
      <c r="AC13" s="46">
        <v>40</v>
      </c>
      <c r="AD13" s="268">
        <v>0.13116898148148148</v>
      </c>
      <c r="AE13" s="269">
        <v>0</v>
      </c>
      <c r="AF13" s="37"/>
      <c r="AG13" s="44"/>
      <c r="AH13" s="39">
        <v>6</v>
      </c>
      <c r="AI13" s="46">
        <v>40</v>
      </c>
      <c r="AJ13" s="47">
        <v>0.13116898148148148</v>
      </c>
      <c r="AK13" s="40">
        <v>0</v>
      </c>
    </row>
    <row r="14" spans="1:37" s="71" customFormat="1" ht="13.7" customHeight="1" x14ac:dyDescent="0.2">
      <c r="A14" s="55">
        <v>3</v>
      </c>
      <c r="B14" s="115">
        <v>104</v>
      </c>
      <c r="C14" s="65" t="str">
        <f t="shared" si="0"/>
        <v>CZE19960702</v>
      </c>
      <c r="D14" s="66" t="str">
        <f t="shared" si="1"/>
        <v>DULAJ Jan</v>
      </c>
      <c r="E14" s="67" t="str">
        <f t="shared" si="2"/>
        <v>SKP DUHA FORT LANŠKROUN</v>
      </c>
      <c r="F14" s="68">
        <f t="shared" si="3"/>
        <v>119368</v>
      </c>
      <c r="G14" s="69" t="str">
        <f t="shared" si="4"/>
        <v>JUNIOR</v>
      </c>
      <c r="H14" s="69" t="str">
        <f t="shared" si="5"/>
        <v>LOU</v>
      </c>
      <c r="I14" s="267">
        <f t="shared" si="6"/>
        <v>0.50195601851851857</v>
      </c>
      <c r="J14" s="33">
        <f t="shared" si="7"/>
        <v>3.472222222222765E-5</v>
      </c>
      <c r="K14" s="33"/>
      <c r="M14" s="71">
        <f t="shared" si="8"/>
        <v>3</v>
      </c>
      <c r="N14" s="71">
        <f t="shared" si="9"/>
        <v>92</v>
      </c>
      <c r="P14" s="38">
        <v>48</v>
      </c>
      <c r="Q14" s="45">
        <v>104</v>
      </c>
      <c r="R14" s="43">
        <v>5.1446759259259262E-2</v>
      </c>
      <c r="S14" s="37"/>
      <c r="T14" s="39">
        <v>28</v>
      </c>
      <c r="U14" s="46">
        <v>104</v>
      </c>
      <c r="V14" s="47">
        <v>0.13841435185185186</v>
      </c>
      <c r="W14" s="40">
        <v>0</v>
      </c>
      <c r="X14" s="38">
        <v>1</v>
      </c>
      <c r="Y14" s="45">
        <v>104</v>
      </c>
      <c r="Z14" s="43">
        <v>0.18107638888888888</v>
      </c>
      <c r="AA14" s="37">
        <v>1.5046296296296295E-4</v>
      </c>
      <c r="AB14" s="39">
        <v>15</v>
      </c>
      <c r="AC14" s="46">
        <v>104</v>
      </c>
      <c r="AD14" s="268">
        <v>0.13116898148148148</v>
      </c>
      <c r="AE14" s="269">
        <v>0</v>
      </c>
      <c r="AF14" s="37"/>
      <c r="AG14" s="44"/>
      <c r="AH14" s="39">
        <v>15</v>
      </c>
      <c r="AI14" s="46">
        <v>104</v>
      </c>
      <c r="AJ14" s="47">
        <v>0.13116898148148148</v>
      </c>
      <c r="AK14" s="40">
        <v>0</v>
      </c>
    </row>
    <row r="15" spans="1:37" s="71" customFormat="1" ht="13.7" customHeight="1" x14ac:dyDescent="0.2">
      <c r="A15" s="55">
        <v>4</v>
      </c>
      <c r="B15" s="115">
        <v>108</v>
      </c>
      <c r="C15" s="65" t="e">
        <f t="shared" si="0"/>
        <v>#N/A</v>
      </c>
      <c r="D15" s="66" t="e">
        <f t="shared" si="1"/>
        <v>#N/A</v>
      </c>
      <c r="E15" s="67" t="e">
        <f t="shared" si="2"/>
        <v>#N/A</v>
      </c>
      <c r="F15" s="68" t="e">
        <f t="shared" si="3"/>
        <v>#N/A</v>
      </c>
      <c r="G15" s="69" t="e">
        <f t="shared" si="4"/>
        <v>#N/A</v>
      </c>
      <c r="H15" s="69" t="e">
        <f t="shared" si="5"/>
        <v>#N/A</v>
      </c>
      <c r="I15" s="267">
        <f t="shared" si="6"/>
        <v>0.5019675925925926</v>
      </c>
      <c r="J15" s="33">
        <f t="shared" si="7"/>
        <v>4.6296296296266526E-5</v>
      </c>
      <c r="K15" s="33"/>
      <c r="M15" s="71">
        <f t="shared" si="8"/>
        <v>4</v>
      </c>
      <c r="N15" s="71">
        <f t="shared" si="9"/>
        <v>82</v>
      </c>
      <c r="P15" s="38">
        <v>2</v>
      </c>
      <c r="Q15" s="45">
        <v>108</v>
      </c>
      <c r="R15" s="43">
        <v>5.0648148148148144E-2</v>
      </c>
      <c r="S15" s="37">
        <v>6.9444444444444444E-5</v>
      </c>
      <c r="T15" s="39">
        <v>34</v>
      </c>
      <c r="U15" s="46">
        <v>108</v>
      </c>
      <c r="V15" s="47">
        <v>0.13841435185185186</v>
      </c>
      <c r="W15" s="40">
        <v>0</v>
      </c>
      <c r="X15" s="38">
        <v>27</v>
      </c>
      <c r="Y15" s="45">
        <v>108</v>
      </c>
      <c r="Z15" s="43">
        <v>0.18180555555555555</v>
      </c>
      <c r="AA15" s="37">
        <v>0</v>
      </c>
      <c r="AB15" s="39">
        <v>19</v>
      </c>
      <c r="AC15" s="46">
        <v>108</v>
      </c>
      <c r="AD15" s="268">
        <v>0.13116898148148148</v>
      </c>
      <c r="AE15" s="269">
        <v>0</v>
      </c>
      <c r="AF15" s="37"/>
      <c r="AG15" s="44"/>
      <c r="AH15" s="39">
        <v>19</v>
      </c>
      <c r="AI15" s="46">
        <v>108</v>
      </c>
      <c r="AJ15" s="47">
        <v>0.13116898148148148</v>
      </c>
      <c r="AK15" s="40">
        <v>0</v>
      </c>
    </row>
    <row r="16" spans="1:37" s="71" customFormat="1" ht="13.7" customHeight="1" x14ac:dyDescent="0.2">
      <c r="A16" s="55">
        <v>5</v>
      </c>
      <c r="B16" s="115">
        <v>7</v>
      </c>
      <c r="C16" s="65" t="str">
        <f t="shared" si="0"/>
        <v>GER19970419</v>
      </c>
      <c r="D16" s="66" t="str">
        <f t="shared" si="1"/>
        <v>BURCHARDT Karl</v>
      </c>
      <c r="E16" s="67" t="str">
        <f t="shared" si="2"/>
        <v>RSC TURBINE ERFURT</v>
      </c>
      <c r="F16" s="68" t="str">
        <f t="shared" si="3"/>
        <v>THÜ173418</v>
      </c>
      <c r="G16" s="69" t="str">
        <f t="shared" si="4"/>
        <v>JUNIOR*</v>
      </c>
      <c r="H16" s="69" t="str">
        <f t="shared" si="5"/>
        <v>TUR</v>
      </c>
      <c r="I16" s="267">
        <f t="shared" si="6"/>
        <v>0.50199074074074079</v>
      </c>
      <c r="J16" s="33">
        <f t="shared" si="7"/>
        <v>6.94444444444553E-5</v>
      </c>
      <c r="K16" s="33"/>
      <c r="M16" s="71">
        <f t="shared" si="8"/>
        <v>5</v>
      </c>
      <c r="N16" s="71">
        <f t="shared" si="9"/>
        <v>23</v>
      </c>
      <c r="P16" s="38">
        <v>3</v>
      </c>
      <c r="Q16" s="45">
        <v>7</v>
      </c>
      <c r="R16" s="43">
        <v>5.0648148148148144E-2</v>
      </c>
      <c r="S16" s="37">
        <v>4.6296296296296294E-5</v>
      </c>
      <c r="T16" s="39">
        <v>8</v>
      </c>
      <c r="U16" s="46">
        <v>7</v>
      </c>
      <c r="V16" s="47">
        <v>0.13841435185185186</v>
      </c>
      <c r="W16" s="40">
        <v>0</v>
      </c>
      <c r="X16" s="38">
        <v>8</v>
      </c>
      <c r="Y16" s="45">
        <v>7</v>
      </c>
      <c r="Z16" s="43">
        <v>0.18180555555555555</v>
      </c>
      <c r="AA16" s="37">
        <v>0</v>
      </c>
      <c r="AB16" s="39">
        <v>4</v>
      </c>
      <c r="AC16" s="46">
        <v>7</v>
      </c>
      <c r="AD16" s="268">
        <v>0.13116898148148148</v>
      </c>
      <c r="AE16" s="269">
        <v>0</v>
      </c>
      <c r="AF16" s="37"/>
      <c r="AG16" s="44"/>
      <c r="AH16" s="39">
        <v>4</v>
      </c>
      <c r="AI16" s="46">
        <v>7</v>
      </c>
      <c r="AJ16" s="47">
        <v>0.13116898148148148</v>
      </c>
      <c r="AK16" s="40">
        <v>0</v>
      </c>
    </row>
    <row r="17" spans="1:37" s="71" customFormat="1" ht="13.7" customHeight="1" x14ac:dyDescent="0.2">
      <c r="A17" s="55">
        <v>6</v>
      </c>
      <c r="B17" s="115">
        <v>89</v>
      </c>
      <c r="C17" s="65" t="e">
        <f t="shared" si="0"/>
        <v>#N/A</v>
      </c>
      <c r="D17" s="66" t="e">
        <f t="shared" si="1"/>
        <v>#N/A</v>
      </c>
      <c r="E17" s="67" t="e">
        <f t="shared" si="2"/>
        <v>#N/A</v>
      </c>
      <c r="F17" s="68" t="e">
        <f t="shared" si="3"/>
        <v>#N/A</v>
      </c>
      <c r="G17" s="69" t="e">
        <f t="shared" si="4"/>
        <v>#N/A</v>
      </c>
      <c r="H17" s="69" t="e">
        <f t="shared" si="5"/>
        <v>#N/A</v>
      </c>
      <c r="I17" s="267">
        <f t="shared" si="6"/>
        <v>0.50203703703703706</v>
      </c>
      <c r="J17" s="33">
        <f t="shared" si="7"/>
        <v>1.1574074074072183E-4</v>
      </c>
      <c r="K17" s="33"/>
      <c r="M17" s="71">
        <f t="shared" si="8"/>
        <v>6</v>
      </c>
      <c r="N17" s="71">
        <f t="shared" si="9"/>
        <v>64</v>
      </c>
      <c r="P17" s="38">
        <v>4</v>
      </c>
      <c r="Q17" s="45">
        <v>89</v>
      </c>
      <c r="R17" s="43">
        <v>5.0648148148148144E-2</v>
      </c>
      <c r="S17" s="37"/>
      <c r="T17" s="39">
        <v>23</v>
      </c>
      <c r="U17" s="46">
        <v>89</v>
      </c>
      <c r="V17" s="47">
        <v>0.13841435185185186</v>
      </c>
      <c r="W17" s="40">
        <v>0</v>
      </c>
      <c r="X17" s="38">
        <v>19</v>
      </c>
      <c r="Y17" s="45">
        <v>89</v>
      </c>
      <c r="Z17" s="43">
        <v>0.18180555555555555</v>
      </c>
      <c r="AA17" s="37">
        <v>0</v>
      </c>
      <c r="AB17" s="39">
        <v>18</v>
      </c>
      <c r="AC17" s="46">
        <v>89</v>
      </c>
      <c r="AD17" s="268">
        <v>0.13116898148148148</v>
      </c>
      <c r="AE17" s="269">
        <v>0</v>
      </c>
      <c r="AF17" s="37"/>
      <c r="AG17" s="44"/>
      <c r="AH17" s="39">
        <v>18</v>
      </c>
      <c r="AI17" s="46">
        <v>89</v>
      </c>
      <c r="AJ17" s="47">
        <v>0.13116898148148148</v>
      </c>
      <c r="AK17" s="40">
        <v>0</v>
      </c>
    </row>
    <row r="18" spans="1:37" s="71" customFormat="1" ht="13.7" customHeight="1" x14ac:dyDescent="0.2">
      <c r="A18" s="55">
        <v>7</v>
      </c>
      <c r="B18" s="115">
        <v>87</v>
      </c>
      <c r="C18" s="65" t="e">
        <f t="shared" si="0"/>
        <v>#N/A</v>
      </c>
      <c r="D18" s="66" t="e">
        <f t="shared" si="1"/>
        <v>#N/A</v>
      </c>
      <c r="E18" s="67" t="e">
        <f t="shared" si="2"/>
        <v>#N/A</v>
      </c>
      <c r="F18" s="68" t="e">
        <f t="shared" si="3"/>
        <v>#N/A</v>
      </c>
      <c r="G18" s="69" t="e">
        <f t="shared" si="4"/>
        <v>#N/A</v>
      </c>
      <c r="H18" s="69" t="e">
        <f t="shared" si="5"/>
        <v>#N/A</v>
      </c>
      <c r="I18" s="267">
        <f t="shared" si="6"/>
        <v>0.50217592592592597</v>
      </c>
      <c r="J18" s="33">
        <f t="shared" si="7"/>
        <v>2.5462962962963243E-4</v>
      </c>
      <c r="K18" s="33"/>
      <c r="M18" s="71">
        <f t="shared" si="8"/>
        <v>7</v>
      </c>
      <c r="N18" s="71">
        <f t="shared" si="9"/>
        <v>64</v>
      </c>
      <c r="P18" s="38">
        <v>11</v>
      </c>
      <c r="Q18" s="45">
        <v>87</v>
      </c>
      <c r="R18" s="43">
        <v>5.1446759259259262E-2</v>
      </c>
      <c r="S18" s="37"/>
      <c r="T18" s="39">
        <v>41</v>
      </c>
      <c r="U18" s="46">
        <v>87</v>
      </c>
      <c r="V18" s="47">
        <v>0.13841435185185186</v>
      </c>
      <c r="W18" s="40">
        <v>0</v>
      </c>
      <c r="X18" s="38">
        <v>2</v>
      </c>
      <c r="Y18" s="45">
        <v>87</v>
      </c>
      <c r="Z18" s="43">
        <v>0.18127314814814813</v>
      </c>
      <c r="AA18" s="37">
        <v>1.273148148148148E-4</v>
      </c>
      <c r="AB18" s="39">
        <v>10</v>
      </c>
      <c r="AC18" s="46">
        <v>87</v>
      </c>
      <c r="AD18" s="268">
        <v>0.13116898148148148</v>
      </c>
      <c r="AE18" s="269">
        <v>0</v>
      </c>
      <c r="AF18" s="37"/>
      <c r="AG18" s="44"/>
      <c r="AH18" s="39">
        <v>10</v>
      </c>
      <c r="AI18" s="46">
        <v>87</v>
      </c>
      <c r="AJ18" s="47">
        <v>0.13116898148148148</v>
      </c>
      <c r="AK18" s="40">
        <v>0</v>
      </c>
    </row>
    <row r="19" spans="1:37" s="71" customFormat="1" ht="13.7" customHeight="1" x14ac:dyDescent="0.2">
      <c r="A19" s="55">
        <v>8</v>
      </c>
      <c r="B19" s="115">
        <v>76</v>
      </c>
      <c r="C19" s="65" t="e">
        <f t="shared" si="0"/>
        <v>#N/A</v>
      </c>
      <c r="D19" s="66" t="e">
        <f t="shared" si="1"/>
        <v>#N/A</v>
      </c>
      <c r="E19" s="67" t="e">
        <f t="shared" si="2"/>
        <v>#N/A</v>
      </c>
      <c r="F19" s="68" t="e">
        <f t="shared" si="3"/>
        <v>#N/A</v>
      </c>
      <c r="G19" s="69" t="e">
        <f t="shared" si="4"/>
        <v>#N/A</v>
      </c>
      <c r="H19" s="69" t="e">
        <f t="shared" si="5"/>
        <v>#N/A</v>
      </c>
      <c r="I19" s="267">
        <f t="shared" si="6"/>
        <v>0.502349537037037</v>
      </c>
      <c r="J19" s="33">
        <f t="shared" si="7"/>
        <v>4.2824074074065965E-4</v>
      </c>
      <c r="K19" s="33"/>
      <c r="M19" s="71">
        <f t="shared" si="8"/>
        <v>8</v>
      </c>
      <c r="N19" s="71">
        <f t="shared" si="9"/>
        <v>20</v>
      </c>
      <c r="P19" s="38">
        <v>6</v>
      </c>
      <c r="Q19" s="45">
        <v>76</v>
      </c>
      <c r="R19" s="43">
        <v>5.1030092592592592E-2</v>
      </c>
      <c r="S19" s="37"/>
      <c r="T19" s="39">
        <v>2</v>
      </c>
      <c r="U19" s="46">
        <v>76</v>
      </c>
      <c r="V19" s="47">
        <v>0.13841435185185186</v>
      </c>
      <c r="W19" s="40">
        <v>6.9444444444444444E-5</v>
      </c>
      <c r="X19" s="38">
        <v>11</v>
      </c>
      <c r="Y19" s="45">
        <v>76</v>
      </c>
      <c r="Z19" s="43">
        <v>0.18180555555555555</v>
      </c>
      <c r="AA19" s="37">
        <v>0</v>
      </c>
      <c r="AB19" s="39">
        <v>1</v>
      </c>
      <c r="AC19" s="46">
        <v>76</v>
      </c>
      <c r="AD19" s="268">
        <v>0.13116898148148148</v>
      </c>
      <c r="AE19" s="269">
        <v>0</v>
      </c>
      <c r="AF19" s="37"/>
      <c r="AG19" s="44"/>
      <c r="AH19" s="39">
        <v>1</v>
      </c>
      <c r="AI19" s="46">
        <v>76</v>
      </c>
      <c r="AJ19" s="47">
        <v>0.13116898148148148</v>
      </c>
      <c r="AK19" s="40">
        <v>1.1574074074074073E-4</v>
      </c>
    </row>
    <row r="20" spans="1:37" s="71" customFormat="1" ht="13.7" customHeight="1" x14ac:dyDescent="0.2">
      <c r="A20" s="55">
        <v>9</v>
      </c>
      <c r="B20" s="115">
        <v>12</v>
      </c>
      <c r="C20" s="65" t="str">
        <f t="shared" si="0"/>
        <v>GER19960405</v>
      </c>
      <c r="D20" s="66" t="str">
        <f t="shared" si="1"/>
        <v>WITTE Reinhard</v>
      </c>
      <c r="E20" s="67" t="str">
        <f t="shared" si="2"/>
        <v>JUNIOREN SCHWALBE TEAM SACHSEN</v>
      </c>
      <c r="F20" s="68" t="str">
        <f t="shared" si="3"/>
        <v>SAC 141671</v>
      </c>
      <c r="G20" s="69" t="str">
        <f t="shared" si="4"/>
        <v>JUNIOR</v>
      </c>
      <c r="H20" s="69" t="str">
        <f t="shared" si="5"/>
        <v>SCW</v>
      </c>
      <c r="I20" s="267">
        <f t="shared" si="6"/>
        <v>0.50225694444444446</v>
      </c>
      <c r="J20" s="33">
        <f t="shared" si="7"/>
        <v>3.356481481481266E-4</v>
      </c>
      <c r="K20" s="33"/>
      <c r="M20" s="71">
        <f t="shared" si="8"/>
        <v>9</v>
      </c>
      <c r="N20" s="71">
        <f t="shared" si="9"/>
        <v>140</v>
      </c>
      <c r="P20" s="38">
        <v>71</v>
      </c>
      <c r="Q20" s="45">
        <v>12</v>
      </c>
      <c r="R20" s="43">
        <v>5.1446759259259262E-2</v>
      </c>
      <c r="S20" s="37"/>
      <c r="T20" s="39">
        <v>35</v>
      </c>
      <c r="U20" s="46">
        <v>12</v>
      </c>
      <c r="V20" s="47">
        <v>0.13841435185185186</v>
      </c>
      <c r="W20" s="40">
        <v>0</v>
      </c>
      <c r="X20" s="38">
        <v>7</v>
      </c>
      <c r="Y20" s="45">
        <v>12</v>
      </c>
      <c r="Z20" s="43">
        <v>0.18129629629629629</v>
      </c>
      <c r="AA20" s="37">
        <v>6.9444444444444444E-5</v>
      </c>
      <c r="AB20" s="39">
        <v>27</v>
      </c>
      <c r="AC20" s="46">
        <v>12</v>
      </c>
      <c r="AD20" s="268">
        <v>0.13116898148148148</v>
      </c>
      <c r="AE20" s="269">
        <v>0</v>
      </c>
      <c r="AF20" s="37"/>
      <c r="AG20" s="44"/>
      <c r="AH20" s="39">
        <v>27</v>
      </c>
      <c r="AI20" s="46">
        <v>12</v>
      </c>
      <c r="AJ20" s="47">
        <v>0.13116898148148148</v>
      </c>
      <c r="AK20" s="40">
        <v>0</v>
      </c>
    </row>
    <row r="21" spans="1:37" s="71" customFormat="1" ht="13.7" customHeight="1" x14ac:dyDescent="0.2">
      <c r="A21" s="55">
        <v>10</v>
      </c>
      <c r="B21" s="115">
        <v>62</v>
      </c>
      <c r="C21" s="65" t="str">
        <f t="shared" si="0"/>
        <v>POL19970228</v>
      </c>
      <c r="D21" s="66" t="str">
        <f t="shared" si="1"/>
        <v>SKIBIŃSKI Krzysztof</v>
      </c>
      <c r="E21" s="67" t="str">
        <f t="shared" si="2"/>
        <v xml:space="preserve">DSR AUTHOR GÓRNIK WAŁBRZYCH </v>
      </c>
      <c r="F21" s="68" t="str">
        <f t="shared" si="3"/>
        <v>DLS161</v>
      </c>
      <c r="G21" s="69" t="str">
        <f t="shared" si="4"/>
        <v>JUNIOR*</v>
      </c>
      <c r="H21" s="69" t="str">
        <f t="shared" si="5"/>
        <v>GOR</v>
      </c>
      <c r="I21" s="267">
        <f t="shared" si="6"/>
        <v>0.50228009259259265</v>
      </c>
      <c r="J21" s="33">
        <f t="shared" si="7"/>
        <v>3.5879629629631538E-4</v>
      </c>
      <c r="K21" s="33"/>
      <c r="M21" s="71">
        <f t="shared" si="8"/>
        <v>10</v>
      </c>
      <c r="N21" s="71">
        <f t="shared" si="9"/>
        <v>95</v>
      </c>
      <c r="P21" s="38">
        <v>53</v>
      </c>
      <c r="Q21" s="45">
        <v>62</v>
      </c>
      <c r="R21" s="43">
        <v>5.1446759259259262E-2</v>
      </c>
      <c r="S21" s="37"/>
      <c r="T21" s="39">
        <v>26</v>
      </c>
      <c r="U21" s="46">
        <v>62</v>
      </c>
      <c r="V21" s="47">
        <v>0.13841435185185186</v>
      </c>
      <c r="W21" s="40">
        <v>0</v>
      </c>
      <c r="X21" s="38">
        <v>3</v>
      </c>
      <c r="Y21" s="45">
        <v>62</v>
      </c>
      <c r="Z21" s="43">
        <v>0.18129629629629629</v>
      </c>
      <c r="AA21" s="37">
        <v>4.6296296296296294E-5</v>
      </c>
      <c r="AB21" s="39">
        <v>13</v>
      </c>
      <c r="AC21" s="46">
        <v>62</v>
      </c>
      <c r="AD21" s="268">
        <v>0.13116898148148148</v>
      </c>
      <c r="AE21" s="269">
        <v>0</v>
      </c>
      <c r="AF21" s="37"/>
      <c r="AG21" s="44"/>
      <c r="AH21" s="39">
        <v>13</v>
      </c>
      <c r="AI21" s="46">
        <v>62</v>
      </c>
      <c r="AJ21" s="47">
        <v>0.13116898148148148</v>
      </c>
      <c r="AK21" s="40">
        <v>0</v>
      </c>
    </row>
    <row r="22" spans="1:37" s="71" customFormat="1" ht="13.7" customHeight="1" x14ac:dyDescent="0.2">
      <c r="A22" s="55">
        <v>11</v>
      </c>
      <c r="B22" s="115">
        <v>75</v>
      </c>
      <c r="C22" s="65" t="str">
        <f t="shared" si="0"/>
        <v>SVK19981117</v>
      </c>
      <c r="D22" s="66" t="str">
        <f t="shared" si="1"/>
        <v>ZEMAN Alex</v>
      </c>
      <c r="E22" s="67" t="str">
        <f t="shared" si="2"/>
        <v>SLÁVIA ŠG TRENČÍN</v>
      </c>
      <c r="F22" s="68">
        <f t="shared" si="3"/>
        <v>6021</v>
      </c>
      <c r="G22" s="69" t="str">
        <f t="shared" si="4"/>
        <v>CADET</v>
      </c>
      <c r="H22" s="69" t="str">
        <f t="shared" si="5"/>
        <v>SLA</v>
      </c>
      <c r="I22" s="267">
        <f t="shared" si="6"/>
        <v>0.50232638888888892</v>
      </c>
      <c r="J22" s="33">
        <f t="shared" si="7"/>
        <v>4.050925925925819E-4</v>
      </c>
      <c r="K22" s="33"/>
      <c r="M22" s="71">
        <f t="shared" si="8"/>
        <v>11</v>
      </c>
      <c r="N22" s="71">
        <f t="shared" si="9"/>
        <v>139</v>
      </c>
      <c r="P22" s="38">
        <v>65</v>
      </c>
      <c r="Q22" s="45">
        <v>75</v>
      </c>
      <c r="R22" s="43">
        <v>5.1446759259259262E-2</v>
      </c>
      <c r="S22" s="37"/>
      <c r="T22" s="39">
        <v>43</v>
      </c>
      <c r="U22" s="46">
        <v>75</v>
      </c>
      <c r="V22" s="47">
        <v>0.13841435185185186</v>
      </c>
      <c r="W22" s="40">
        <v>0</v>
      </c>
      <c r="X22" s="38">
        <v>5</v>
      </c>
      <c r="Y22" s="45">
        <v>75</v>
      </c>
      <c r="Z22" s="43">
        <v>0.18129629629629629</v>
      </c>
      <c r="AA22" s="37">
        <v>0</v>
      </c>
      <c r="AB22" s="39">
        <v>26</v>
      </c>
      <c r="AC22" s="46">
        <v>75</v>
      </c>
      <c r="AD22" s="268">
        <v>0.13116898148148148</v>
      </c>
      <c r="AE22" s="269">
        <v>0</v>
      </c>
      <c r="AF22" s="37"/>
      <c r="AG22" s="44"/>
      <c r="AH22" s="39">
        <v>26</v>
      </c>
      <c r="AI22" s="46">
        <v>75</v>
      </c>
      <c r="AJ22" s="47">
        <v>0.13116898148148148</v>
      </c>
      <c r="AK22" s="40">
        <v>0</v>
      </c>
    </row>
    <row r="23" spans="1:37" s="71" customFormat="1" ht="13.7" customHeight="1" x14ac:dyDescent="0.2">
      <c r="A23" s="55">
        <v>12</v>
      </c>
      <c r="B23" s="115">
        <v>96</v>
      </c>
      <c r="C23" s="65" t="str">
        <f t="shared" si="0"/>
        <v>CZE19960516</v>
      </c>
      <c r="D23" s="66" t="str">
        <f t="shared" si="1"/>
        <v xml:space="preserve">SCHMIDT Vít </v>
      </c>
      <c r="E23" s="67" t="str">
        <f t="shared" si="2"/>
        <v xml:space="preserve">TJ FAVORIT BRNO </v>
      </c>
      <c r="F23" s="68">
        <f t="shared" si="3"/>
        <v>8369</v>
      </c>
      <c r="G23" s="69" t="str">
        <f t="shared" si="4"/>
        <v>JUNIOR</v>
      </c>
      <c r="H23" s="69" t="str">
        <f t="shared" si="5"/>
        <v>FAV</v>
      </c>
      <c r="I23" s="267">
        <f t="shared" si="6"/>
        <v>0.5024305555555556</v>
      </c>
      <c r="J23" s="33">
        <f t="shared" si="7"/>
        <v>5.0925925925926485E-4</v>
      </c>
      <c r="K23" s="33"/>
      <c r="M23" s="71">
        <f t="shared" si="8"/>
        <v>12</v>
      </c>
      <c r="N23" s="71">
        <f t="shared" si="9"/>
        <v>71</v>
      </c>
      <c r="P23" s="38">
        <v>7</v>
      </c>
      <c r="Q23" s="45">
        <v>96</v>
      </c>
      <c r="R23" s="43">
        <v>5.1041666666666673E-2</v>
      </c>
      <c r="S23" s="37"/>
      <c r="T23" s="39">
        <v>14</v>
      </c>
      <c r="U23" s="46">
        <v>96</v>
      </c>
      <c r="V23" s="47">
        <v>0.13841435185185186</v>
      </c>
      <c r="W23" s="40">
        <v>0</v>
      </c>
      <c r="X23" s="38">
        <v>42</v>
      </c>
      <c r="Y23" s="45">
        <v>96</v>
      </c>
      <c r="Z23" s="43">
        <v>0.18180555555555555</v>
      </c>
      <c r="AA23" s="37">
        <v>0</v>
      </c>
      <c r="AB23" s="39">
        <v>8</v>
      </c>
      <c r="AC23" s="46">
        <v>96</v>
      </c>
      <c r="AD23" s="268">
        <v>0.13116898148148148</v>
      </c>
      <c r="AE23" s="269">
        <v>0</v>
      </c>
      <c r="AF23" s="37"/>
      <c r="AG23" s="44"/>
      <c r="AH23" s="39">
        <v>8</v>
      </c>
      <c r="AI23" s="46">
        <v>96</v>
      </c>
      <c r="AJ23" s="47">
        <v>0.13116898148148148</v>
      </c>
      <c r="AK23" s="40">
        <v>0</v>
      </c>
    </row>
    <row r="24" spans="1:37" s="71" customFormat="1" ht="13.7" customHeight="1" x14ac:dyDescent="0.2">
      <c r="A24" s="55">
        <v>13</v>
      </c>
      <c r="B24" s="115">
        <v>48</v>
      </c>
      <c r="C24" s="65" t="str">
        <f t="shared" si="0"/>
        <v>CZE19981009</v>
      </c>
      <c r="D24" s="66" t="str">
        <f t="shared" si="1"/>
        <v xml:space="preserve">SIRŮČEK Václav </v>
      </c>
      <c r="E24" s="67" t="str">
        <f t="shared" si="2"/>
        <v>KC KOOPERATIVA SG JABLONEC N.N</v>
      </c>
      <c r="F24" s="68">
        <f t="shared" si="3"/>
        <v>8749</v>
      </c>
      <c r="G24" s="69" t="str">
        <f t="shared" si="4"/>
        <v>CADET</v>
      </c>
      <c r="H24" s="69" t="str">
        <f t="shared" si="5"/>
        <v>KOO</v>
      </c>
      <c r="I24" s="267">
        <f t="shared" si="6"/>
        <v>0.5024305555555556</v>
      </c>
      <c r="J24" s="33">
        <f t="shared" si="7"/>
        <v>5.0925925925926485E-4</v>
      </c>
      <c r="K24" s="33"/>
      <c r="M24" s="71">
        <f t="shared" si="8"/>
        <v>13</v>
      </c>
      <c r="N24" s="71">
        <f t="shared" si="9"/>
        <v>98</v>
      </c>
      <c r="P24" s="38">
        <v>8</v>
      </c>
      <c r="Q24" s="45">
        <v>48</v>
      </c>
      <c r="R24" s="43">
        <v>5.1041666666666673E-2</v>
      </c>
      <c r="S24" s="37"/>
      <c r="T24" s="39">
        <v>31</v>
      </c>
      <c r="U24" s="46">
        <v>48</v>
      </c>
      <c r="V24" s="47">
        <v>0.13841435185185186</v>
      </c>
      <c r="W24" s="40">
        <v>0</v>
      </c>
      <c r="X24" s="38">
        <v>21</v>
      </c>
      <c r="Y24" s="45">
        <v>48</v>
      </c>
      <c r="Z24" s="43">
        <v>0.18180555555555555</v>
      </c>
      <c r="AA24" s="37">
        <v>0</v>
      </c>
      <c r="AB24" s="39">
        <v>38</v>
      </c>
      <c r="AC24" s="46">
        <v>48</v>
      </c>
      <c r="AD24" s="268">
        <v>0.13127314814814814</v>
      </c>
      <c r="AE24" s="269">
        <v>1.0416666666666667E-4</v>
      </c>
      <c r="AF24" s="37"/>
      <c r="AG24" s="44"/>
      <c r="AH24" s="39">
        <v>38</v>
      </c>
      <c r="AI24" s="46">
        <v>48</v>
      </c>
      <c r="AJ24" s="47">
        <v>0.13127314814814814</v>
      </c>
      <c r="AK24" s="40">
        <v>0</v>
      </c>
    </row>
    <row r="25" spans="1:37" s="71" customFormat="1" ht="13.7" customHeight="1" x14ac:dyDescent="0.2">
      <c r="A25" s="55">
        <v>14</v>
      </c>
      <c r="B25" s="115">
        <v>107</v>
      </c>
      <c r="C25" s="65" t="str">
        <f t="shared" si="0"/>
        <v>CZE19970110</v>
      </c>
      <c r="D25" s="66" t="str">
        <f t="shared" si="1"/>
        <v xml:space="preserve">KŘIKAVA Jakub </v>
      </c>
      <c r="E25" s="67" t="str">
        <f t="shared" si="2"/>
        <v xml:space="preserve">TJ ZČE CYKLISTIKA PLZEŇ </v>
      </c>
      <c r="F25" s="68">
        <f t="shared" si="3"/>
        <v>9167</v>
      </c>
      <c r="G25" s="69" t="str">
        <f t="shared" si="4"/>
        <v>JUNIOR*</v>
      </c>
      <c r="H25" s="69" t="str">
        <f t="shared" si="5"/>
        <v>LOU</v>
      </c>
      <c r="I25" s="267">
        <f t="shared" si="6"/>
        <v>0.50278935185185192</v>
      </c>
      <c r="J25" s="33">
        <f t="shared" si="7"/>
        <v>8.6805555555558023E-4</v>
      </c>
      <c r="K25" s="33"/>
      <c r="M25" s="71">
        <f t="shared" si="8"/>
        <v>14</v>
      </c>
      <c r="N25" s="71">
        <f t="shared" si="9"/>
        <v>57</v>
      </c>
      <c r="P25" s="38">
        <v>25</v>
      </c>
      <c r="Q25" s="45">
        <v>107</v>
      </c>
      <c r="R25" s="43">
        <v>5.1446759259259262E-2</v>
      </c>
      <c r="S25" s="37"/>
      <c r="T25" s="39">
        <v>3</v>
      </c>
      <c r="U25" s="46">
        <v>107</v>
      </c>
      <c r="V25" s="47">
        <v>0.13841435185185186</v>
      </c>
      <c r="W25" s="40">
        <v>4.6296296296296294E-5</v>
      </c>
      <c r="X25" s="38">
        <v>17</v>
      </c>
      <c r="Y25" s="45">
        <v>107</v>
      </c>
      <c r="Z25" s="43">
        <v>0.18180555555555555</v>
      </c>
      <c r="AA25" s="37">
        <v>0</v>
      </c>
      <c r="AB25" s="39">
        <v>12</v>
      </c>
      <c r="AC25" s="46">
        <v>107</v>
      </c>
      <c r="AD25" s="268">
        <v>0.13116898148148148</v>
      </c>
      <c r="AE25" s="269">
        <v>0</v>
      </c>
      <c r="AF25" s="37"/>
      <c r="AG25" s="44"/>
      <c r="AH25" s="39">
        <v>12</v>
      </c>
      <c r="AI25" s="46">
        <v>107</v>
      </c>
      <c r="AJ25" s="47">
        <v>0.13116898148148148</v>
      </c>
      <c r="AK25" s="40">
        <v>0</v>
      </c>
    </row>
    <row r="26" spans="1:37" s="71" customFormat="1" ht="13.7" customHeight="1" x14ac:dyDescent="0.2">
      <c r="A26" s="55">
        <v>15</v>
      </c>
      <c r="B26" s="115">
        <v>77</v>
      </c>
      <c r="C26" s="65" t="e">
        <f t="shared" si="0"/>
        <v>#N/A</v>
      </c>
      <c r="D26" s="66" t="e">
        <f t="shared" si="1"/>
        <v>#N/A</v>
      </c>
      <c r="E26" s="67" t="e">
        <f t="shared" si="2"/>
        <v>#N/A</v>
      </c>
      <c r="F26" s="68" t="e">
        <f t="shared" si="3"/>
        <v>#N/A</v>
      </c>
      <c r="G26" s="69" t="e">
        <f t="shared" si="4"/>
        <v>#N/A</v>
      </c>
      <c r="H26" s="69" t="e">
        <f t="shared" si="5"/>
        <v>#N/A</v>
      </c>
      <c r="I26" s="267">
        <f t="shared" si="6"/>
        <v>0.5027314814814815</v>
      </c>
      <c r="J26" s="33">
        <f t="shared" si="7"/>
        <v>8.101851851851638E-4</v>
      </c>
      <c r="K26" s="33"/>
      <c r="M26" s="71">
        <f t="shared" si="8"/>
        <v>15</v>
      </c>
      <c r="N26" s="71">
        <f t="shared" si="9"/>
        <v>130</v>
      </c>
      <c r="P26" s="38">
        <v>9</v>
      </c>
      <c r="Q26" s="45">
        <v>77</v>
      </c>
      <c r="R26" s="43">
        <v>5.1342592592592586E-2</v>
      </c>
      <c r="S26" s="37"/>
      <c r="T26" s="39">
        <v>53</v>
      </c>
      <c r="U26" s="46">
        <v>77</v>
      </c>
      <c r="V26" s="47">
        <v>0.13841435185185186</v>
      </c>
      <c r="W26" s="40">
        <v>0</v>
      </c>
      <c r="X26" s="38">
        <v>25</v>
      </c>
      <c r="Y26" s="45">
        <v>77</v>
      </c>
      <c r="Z26" s="43">
        <v>0.18180555555555555</v>
      </c>
      <c r="AA26" s="37">
        <v>0</v>
      </c>
      <c r="AB26" s="39">
        <v>43</v>
      </c>
      <c r="AC26" s="46">
        <v>77</v>
      </c>
      <c r="AD26" s="268">
        <v>0.13127314814814814</v>
      </c>
      <c r="AE26" s="269">
        <v>1.0416666666666667E-4</v>
      </c>
      <c r="AF26" s="37"/>
      <c r="AG26" s="44"/>
      <c r="AH26" s="39">
        <v>43</v>
      </c>
      <c r="AI26" s="46">
        <v>77</v>
      </c>
      <c r="AJ26" s="47">
        <v>0.13127314814814814</v>
      </c>
      <c r="AK26" s="40">
        <v>4.6296296296296294E-5</v>
      </c>
    </row>
    <row r="27" spans="1:37" s="71" customFormat="1" ht="13.7" customHeight="1" x14ac:dyDescent="0.2">
      <c r="A27" s="55">
        <v>16</v>
      </c>
      <c r="B27" s="115">
        <v>119</v>
      </c>
      <c r="C27" s="65" t="e">
        <f t="shared" si="0"/>
        <v>#N/A</v>
      </c>
      <c r="D27" s="66" t="e">
        <f t="shared" si="1"/>
        <v>#N/A</v>
      </c>
      <c r="E27" s="67" t="e">
        <f t="shared" si="2"/>
        <v>#N/A</v>
      </c>
      <c r="F27" s="68" t="e">
        <f t="shared" si="3"/>
        <v>#N/A</v>
      </c>
      <c r="G27" s="69" t="e">
        <f t="shared" si="4"/>
        <v>#N/A</v>
      </c>
      <c r="H27" s="69" t="e">
        <f t="shared" si="5"/>
        <v>#N/A</v>
      </c>
      <c r="I27" s="267">
        <f t="shared" si="6"/>
        <v>0.50282407407407415</v>
      </c>
      <c r="J27" s="33">
        <f t="shared" si="7"/>
        <v>9.0277777777780788E-4</v>
      </c>
      <c r="K27" s="33"/>
      <c r="M27" s="71">
        <f t="shared" si="8"/>
        <v>16</v>
      </c>
      <c r="N27" s="71">
        <f t="shared" si="9"/>
        <v>137</v>
      </c>
      <c r="P27" s="38">
        <v>38</v>
      </c>
      <c r="Q27" s="45">
        <v>119</v>
      </c>
      <c r="R27" s="43">
        <v>5.1446759259259262E-2</v>
      </c>
      <c r="S27" s="37"/>
      <c r="T27" s="39">
        <v>39</v>
      </c>
      <c r="U27" s="46">
        <v>119</v>
      </c>
      <c r="V27" s="47">
        <v>0.13841435185185186</v>
      </c>
      <c r="W27" s="40">
        <v>1.1574074074074073E-5</v>
      </c>
      <c r="X27" s="38">
        <v>38</v>
      </c>
      <c r="Y27" s="45">
        <v>119</v>
      </c>
      <c r="Z27" s="43">
        <v>0.18180555555555555</v>
      </c>
      <c r="AA27" s="37">
        <v>0</v>
      </c>
      <c r="AB27" s="39">
        <v>22</v>
      </c>
      <c r="AC27" s="46">
        <v>119</v>
      </c>
      <c r="AD27" s="268">
        <v>0.13116898148148148</v>
      </c>
      <c r="AE27" s="269">
        <v>0</v>
      </c>
      <c r="AF27" s="37"/>
      <c r="AG27" s="44"/>
      <c r="AH27" s="39">
        <v>22</v>
      </c>
      <c r="AI27" s="46">
        <v>119</v>
      </c>
      <c r="AJ27" s="47">
        <v>0.13116898148148148</v>
      </c>
      <c r="AK27" s="40">
        <v>0</v>
      </c>
    </row>
    <row r="28" spans="1:37" s="71" customFormat="1" ht="13.7" customHeight="1" x14ac:dyDescent="0.2">
      <c r="A28" s="55">
        <v>17</v>
      </c>
      <c r="B28" s="115">
        <v>74</v>
      </c>
      <c r="C28" s="65" t="str">
        <f t="shared" si="0"/>
        <v>SVK19980324</v>
      </c>
      <c r="D28" s="66" t="str">
        <f t="shared" si="1"/>
        <v>KOVÁČ Milan</v>
      </c>
      <c r="E28" s="67" t="str">
        <f t="shared" si="2"/>
        <v>SLÁVIA ŠG TRENČÍN</v>
      </c>
      <c r="F28" s="68">
        <f t="shared" si="3"/>
        <v>5908</v>
      </c>
      <c r="G28" s="69" t="str">
        <f t="shared" si="4"/>
        <v>CADET</v>
      </c>
      <c r="H28" s="69" t="str">
        <f t="shared" si="5"/>
        <v>SLA</v>
      </c>
      <c r="I28" s="267">
        <f t="shared" si="6"/>
        <v>0.50283564814814818</v>
      </c>
      <c r="J28" s="33">
        <f t="shared" si="7"/>
        <v>9.1435185185184675E-4</v>
      </c>
      <c r="K28" s="33"/>
      <c r="M28" s="71">
        <f t="shared" si="8"/>
        <v>17</v>
      </c>
      <c r="N28" s="71">
        <f t="shared" si="9"/>
        <v>35</v>
      </c>
      <c r="P28" s="38">
        <v>14</v>
      </c>
      <c r="Q28" s="45">
        <v>74</v>
      </c>
      <c r="R28" s="43">
        <v>5.1446759259259262E-2</v>
      </c>
      <c r="S28" s="37"/>
      <c r="T28" s="39">
        <v>4</v>
      </c>
      <c r="U28" s="46">
        <v>74</v>
      </c>
      <c r="V28" s="47">
        <v>0.13841435185185186</v>
      </c>
      <c r="W28" s="40">
        <v>0</v>
      </c>
      <c r="X28" s="38">
        <v>10</v>
      </c>
      <c r="Y28" s="45">
        <v>74</v>
      </c>
      <c r="Z28" s="43">
        <v>0.18180555555555555</v>
      </c>
      <c r="AA28" s="37">
        <v>0</v>
      </c>
      <c r="AB28" s="39">
        <v>7</v>
      </c>
      <c r="AC28" s="46">
        <v>74</v>
      </c>
      <c r="AD28" s="268">
        <v>0.13116898148148148</v>
      </c>
      <c r="AE28" s="269">
        <v>0</v>
      </c>
      <c r="AF28" s="37"/>
      <c r="AG28" s="44"/>
      <c r="AH28" s="39">
        <v>7</v>
      </c>
      <c r="AI28" s="46">
        <v>74</v>
      </c>
      <c r="AJ28" s="47">
        <v>0.13116898148148148</v>
      </c>
      <c r="AK28" s="40">
        <v>0</v>
      </c>
    </row>
    <row r="29" spans="1:37" s="71" customFormat="1" ht="13.7" customHeight="1" x14ac:dyDescent="0.2">
      <c r="A29" s="55">
        <v>18</v>
      </c>
      <c r="B29" s="115">
        <v>26</v>
      </c>
      <c r="C29" s="65" t="e">
        <f t="shared" si="0"/>
        <v>#N/A</v>
      </c>
      <c r="D29" s="66" t="e">
        <f t="shared" si="1"/>
        <v>#N/A</v>
      </c>
      <c r="E29" s="67" t="e">
        <f t="shared" si="2"/>
        <v>#N/A</v>
      </c>
      <c r="F29" s="68" t="e">
        <f t="shared" si="3"/>
        <v>#N/A</v>
      </c>
      <c r="G29" s="69" t="e">
        <f t="shared" si="4"/>
        <v>#N/A</v>
      </c>
      <c r="H29" s="69" t="e">
        <f t="shared" si="5"/>
        <v>#N/A</v>
      </c>
      <c r="I29" s="267">
        <f t="shared" si="6"/>
        <v>0.50283564814814818</v>
      </c>
      <c r="J29" s="33">
        <f t="shared" si="7"/>
        <v>9.1435185185184675E-4</v>
      </c>
      <c r="K29" s="33"/>
      <c r="M29" s="71">
        <f t="shared" si="8"/>
        <v>18</v>
      </c>
      <c r="N29" s="71">
        <f t="shared" si="9"/>
        <v>63</v>
      </c>
      <c r="P29" s="38">
        <v>29</v>
      </c>
      <c r="Q29" s="45">
        <v>26</v>
      </c>
      <c r="R29" s="43">
        <v>5.1446759259259262E-2</v>
      </c>
      <c r="S29" s="37"/>
      <c r="T29" s="39">
        <v>6</v>
      </c>
      <c r="U29" s="46">
        <v>26</v>
      </c>
      <c r="V29" s="47">
        <v>0.13841435185185186</v>
      </c>
      <c r="W29" s="40">
        <v>0</v>
      </c>
      <c r="X29" s="38">
        <v>14</v>
      </c>
      <c r="Y29" s="45">
        <v>26</v>
      </c>
      <c r="Z29" s="43">
        <v>0.18180555555555555</v>
      </c>
      <c r="AA29" s="37">
        <v>0</v>
      </c>
      <c r="AB29" s="39">
        <v>14</v>
      </c>
      <c r="AC29" s="46">
        <v>26</v>
      </c>
      <c r="AD29" s="268">
        <v>0.13116898148148148</v>
      </c>
      <c r="AE29" s="269">
        <v>0</v>
      </c>
      <c r="AF29" s="37"/>
      <c r="AG29" s="44"/>
      <c r="AH29" s="39">
        <v>14</v>
      </c>
      <c r="AI29" s="46">
        <v>26</v>
      </c>
      <c r="AJ29" s="47">
        <v>0.13116898148148148</v>
      </c>
      <c r="AK29" s="40">
        <v>0</v>
      </c>
    </row>
    <row r="30" spans="1:37" s="71" customFormat="1" ht="13.7" customHeight="1" x14ac:dyDescent="0.2">
      <c r="A30" s="55">
        <v>19</v>
      </c>
      <c r="B30" s="115">
        <v>51</v>
      </c>
      <c r="C30" s="65" t="str">
        <f t="shared" si="0"/>
        <v>CZE19980726</v>
      </c>
      <c r="D30" s="66" t="str">
        <f t="shared" si="1"/>
        <v xml:space="preserve">POKORNÝ Petr </v>
      </c>
      <c r="E30" s="67" t="str">
        <f t="shared" si="2"/>
        <v xml:space="preserve">ACK STARÁ VES NAD ONDŘEJNICÍ </v>
      </c>
      <c r="F30" s="68">
        <f t="shared" si="3"/>
        <v>9870</v>
      </c>
      <c r="G30" s="69" t="str">
        <f t="shared" si="4"/>
        <v>CADET</v>
      </c>
      <c r="H30" s="69" t="str">
        <f t="shared" si="5"/>
        <v>GLI</v>
      </c>
      <c r="I30" s="267">
        <f t="shared" si="6"/>
        <v>0.50283564814814818</v>
      </c>
      <c r="J30" s="33">
        <f t="shared" si="7"/>
        <v>9.1435185185184675E-4</v>
      </c>
      <c r="K30" s="33"/>
      <c r="M30" s="71">
        <f t="shared" si="8"/>
        <v>19</v>
      </c>
      <c r="N30" s="71">
        <f t="shared" si="9"/>
        <v>65</v>
      </c>
      <c r="P30" s="38">
        <v>13</v>
      </c>
      <c r="Q30" s="45">
        <v>51</v>
      </c>
      <c r="R30" s="43">
        <v>5.1446759259259262E-2</v>
      </c>
      <c r="S30" s="37"/>
      <c r="T30" s="39">
        <v>21</v>
      </c>
      <c r="U30" s="46">
        <v>51</v>
      </c>
      <c r="V30" s="47">
        <v>0.13841435185185186</v>
      </c>
      <c r="W30" s="40">
        <v>0</v>
      </c>
      <c r="X30" s="38">
        <v>26</v>
      </c>
      <c r="Y30" s="45">
        <v>51</v>
      </c>
      <c r="Z30" s="43">
        <v>0.18180555555555555</v>
      </c>
      <c r="AA30" s="37">
        <v>0</v>
      </c>
      <c r="AB30" s="39">
        <v>5</v>
      </c>
      <c r="AC30" s="46">
        <v>51</v>
      </c>
      <c r="AD30" s="268">
        <v>0.13116898148148148</v>
      </c>
      <c r="AE30" s="269">
        <v>0</v>
      </c>
      <c r="AF30" s="37"/>
      <c r="AG30" s="44"/>
      <c r="AH30" s="39">
        <v>5</v>
      </c>
      <c r="AI30" s="46">
        <v>51</v>
      </c>
      <c r="AJ30" s="47">
        <v>0.13116898148148148</v>
      </c>
      <c r="AK30" s="40">
        <v>0</v>
      </c>
    </row>
    <row r="31" spans="1:37" s="71" customFormat="1" ht="13.7" customHeight="1" x14ac:dyDescent="0.2">
      <c r="A31" s="55">
        <v>20</v>
      </c>
      <c r="B31" s="115">
        <v>35</v>
      </c>
      <c r="C31" s="65" t="str">
        <f t="shared" si="0"/>
        <v>CZE19970320</v>
      </c>
      <c r="D31" s="66" t="str">
        <f t="shared" si="1"/>
        <v xml:space="preserve">KUTIŠ Martin </v>
      </c>
      <c r="E31" s="67" t="str">
        <f t="shared" si="2"/>
        <v>ALLTRAINING.CZ</v>
      </c>
      <c r="F31" s="68">
        <f t="shared" si="3"/>
        <v>19969</v>
      </c>
      <c r="G31" s="69" t="str">
        <f t="shared" si="4"/>
        <v>JUNIOR*</v>
      </c>
      <c r="H31" s="69" t="str">
        <f t="shared" si="5"/>
        <v>REM</v>
      </c>
      <c r="I31" s="267">
        <f t="shared" si="6"/>
        <v>0.50283564814814818</v>
      </c>
      <c r="J31" s="33">
        <f t="shared" si="7"/>
        <v>9.1435185185184675E-4</v>
      </c>
      <c r="K31" s="33"/>
      <c r="M31" s="71">
        <f t="shared" si="8"/>
        <v>20</v>
      </c>
      <c r="N31" s="71">
        <f t="shared" si="9"/>
        <v>71</v>
      </c>
      <c r="P31" s="38">
        <v>21</v>
      </c>
      <c r="Q31" s="45">
        <v>35</v>
      </c>
      <c r="R31" s="43">
        <v>5.1446759259259262E-2</v>
      </c>
      <c r="S31" s="37"/>
      <c r="T31" s="39">
        <v>19</v>
      </c>
      <c r="U31" s="46">
        <v>35</v>
      </c>
      <c r="V31" s="47">
        <v>0.13841435185185186</v>
      </c>
      <c r="W31" s="40">
        <v>0</v>
      </c>
      <c r="X31" s="38">
        <v>22</v>
      </c>
      <c r="Y31" s="45">
        <v>35</v>
      </c>
      <c r="Z31" s="43">
        <v>0.18180555555555555</v>
      </c>
      <c r="AA31" s="37">
        <v>0</v>
      </c>
      <c r="AB31" s="39">
        <v>9</v>
      </c>
      <c r="AC31" s="46">
        <v>35</v>
      </c>
      <c r="AD31" s="268">
        <v>0.13116898148148148</v>
      </c>
      <c r="AE31" s="269">
        <v>0</v>
      </c>
      <c r="AF31" s="37"/>
      <c r="AG31" s="44"/>
      <c r="AH31" s="39">
        <v>9</v>
      </c>
      <c r="AI31" s="46">
        <v>35</v>
      </c>
      <c r="AJ31" s="47">
        <v>0.13116898148148148</v>
      </c>
      <c r="AK31" s="40">
        <v>0</v>
      </c>
    </row>
    <row r="32" spans="1:37" s="71" customFormat="1" ht="13.7" customHeight="1" x14ac:dyDescent="0.2">
      <c r="A32" s="55">
        <v>21</v>
      </c>
      <c r="B32" s="115">
        <v>55</v>
      </c>
      <c r="C32" s="65" t="str">
        <f t="shared" si="0"/>
        <v>POL19981009</v>
      </c>
      <c r="D32" s="66" t="str">
        <f t="shared" si="1"/>
        <v>FABIAN Marcel</v>
      </c>
      <c r="E32" s="67" t="str">
        <f t="shared" si="2"/>
        <v>GRUPA KOLARSKA GLIWICE BA</v>
      </c>
      <c r="F32" s="68" t="str">
        <f t="shared" si="3"/>
        <v>SLA012</v>
      </c>
      <c r="G32" s="69" t="str">
        <f t="shared" si="4"/>
        <v>CADET</v>
      </c>
      <c r="H32" s="69" t="str">
        <f t="shared" si="5"/>
        <v>GLI</v>
      </c>
      <c r="I32" s="267">
        <f t="shared" si="6"/>
        <v>0.50283564814814818</v>
      </c>
      <c r="J32" s="33">
        <f t="shared" si="7"/>
        <v>9.1435185185184675E-4</v>
      </c>
      <c r="K32" s="33"/>
      <c r="M32" s="71">
        <f t="shared" si="8"/>
        <v>21</v>
      </c>
      <c r="N32" s="71">
        <f t="shared" si="9"/>
        <v>90</v>
      </c>
      <c r="P32" s="38">
        <v>33</v>
      </c>
      <c r="Q32" s="45">
        <v>55</v>
      </c>
      <c r="R32" s="43">
        <v>5.1446759259259262E-2</v>
      </c>
      <c r="S32" s="37"/>
      <c r="T32" s="39">
        <v>22</v>
      </c>
      <c r="U32" s="46">
        <v>55</v>
      </c>
      <c r="V32" s="47">
        <v>0.13841435185185186</v>
      </c>
      <c r="W32" s="40">
        <v>0</v>
      </c>
      <c r="X32" s="38">
        <v>24</v>
      </c>
      <c r="Y32" s="45">
        <v>55</v>
      </c>
      <c r="Z32" s="43">
        <v>0.18180555555555555</v>
      </c>
      <c r="AA32" s="37">
        <v>0</v>
      </c>
      <c r="AB32" s="39">
        <v>11</v>
      </c>
      <c r="AC32" s="46">
        <v>55</v>
      </c>
      <c r="AD32" s="268">
        <v>0.13116898148148148</v>
      </c>
      <c r="AE32" s="269">
        <v>0</v>
      </c>
      <c r="AF32" s="37"/>
      <c r="AG32" s="44"/>
      <c r="AH32" s="39">
        <v>11</v>
      </c>
      <c r="AI32" s="46">
        <v>55</v>
      </c>
      <c r="AJ32" s="47">
        <v>0.13116898148148148</v>
      </c>
      <c r="AK32" s="40">
        <v>0</v>
      </c>
    </row>
    <row r="33" spans="1:37" s="71" customFormat="1" ht="13.7" customHeight="1" x14ac:dyDescent="0.2">
      <c r="A33" s="55">
        <v>22</v>
      </c>
      <c r="B33" s="115">
        <v>80</v>
      </c>
      <c r="C33" s="65" t="e">
        <f t="shared" si="0"/>
        <v>#N/A</v>
      </c>
      <c r="D33" s="66" t="e">
        <f t="shared" si="1"/>
        <v>#N/A</v>
      </c>
      <c r="E33" s="67" t="e">
        <f t="shared" si="2"/>
        <v>#N/A</v>
      </c>
      <c r="F33" s="68" t="e">
        <f t="shared" si="3"/>
        <v>#N/A</v>
      </c>
      <c r="G33" s="69" t="e">
        <f t="shared" si="4"/>
        <v>#N/A</v>
      </c>
      <c r="H33" s="69" t="e">
        <f t="shared" si="5"/>
        <v>#N/A</v>
      </c>
      <c r="I33" s="267">
        <f t="shared" si="6"/>
        <v>0.50283564814814818</v>
      </c>
      <c r="J33" s="33">
        <f t="shared" si="7"/>
        <v>9.1435185185184675E-4</v>
      </c>
      <c r="K33" s="33"/>
      <c r="M33" s="71">
        <f t="shared" si="8"/>
        <v>22</v>
      </c>
      <c r="N33" s="71">
        <f t="shared" si="9"/>
        <v>101</v>
      </c>
      <c r="P33" s="38">
        <v>51</v>
      </c>
      <c r="Q33" s="45">
        <v>80</v>
      </c>
      <c r="R33" s="43">
        <v>5.1446759259259262E-2</v>
      </c>
      <c r="S33" s="37"/>
      <c r="T33" s="39">
        <v>11</v>
      </c>
      <c r="U33" s="46">
        <v>80</v>
      </c>
      <c r="V33" s="47">
        <v>0.13841435185185186</v>
      </c>
      <c r="W33" s="40">
        <v>0</v>
      </c>
      <c r="X33" s="38">
        <v>23</v>
      </c>
      <c r="Y33" s="45">
        <v>80</v>
      </c>
      <c r="Z33" s="43">
        <v>0.18180555555555555</v>
      </c>
      <c r="AA33" s="37">
        <v>0</v>
      </c>
      <c r="AB33" s="39">
        <v>16</v>
      </c>
      <c r="AC33" s="46">
        <v>80</v>
      </c>
      <c r="AD33" s="268">
        <v>0.13116898148148148</v>
      </c>
      <c r="AE33" s="269">
        <v>0</v>
      </c>
      <c r="AF33" s="37"/>
      <c r="AG33" s="44"/>
      <c r="AH33" s="39">
        <v>16</v>
      </c>
      <c r="AI33" s="46">
        <v>80</v>
      </c>
      <c r="AJ33" s="47">
        <v>0.13116898148148148</v>
      </c>
      <c r="AK33" s="40">
        <v>0</v>
      </c>
    </row>
    <row r="34" spans="1:37" s="71" customFormat="1" ht="13.7" customHeight="1" x14ac:dyDescent="0.2">
      <c r="A34" s="55">
        <v>23</v>
      </c>
      <c r="B34" s="115">
        <v>11</v>
      </c>
      <c r="C34" s="65" t="str">
        <f t="shared" si="0"/>
        <v>GER19961026</v>
      </c>
      <c r="D34" s="66" t="str">
        <f t="shared" si="1"/>
        <v>FRANZ Paul</v>
      </c>
      <c r="E34" s="67" t="str">
        <f t="shared" si="2"/>
        <v>JUNIOREN SCHWALBE TEAM SACHSEN</v>
      </c>
      <c r="F34" s="68" t="str">
        <f t="shared" si="3"/>
        <v>SAC 134886</v>
      </c>
      <c r="G34" s="69" t="str">
        <f t="shared" si="4"/>
        <v>JUNIOR</v>
      </c>
      <c r="H34" s="69" t="str">
        <f t="shared" si="5"/>
        <v>SCW</v>
      </c>
      <c r="I34" s="267">
        <f t="shared" si="6"/>
        <v>0.50283564814814818</v>
      </c>
      <c r="J34" s="33">
        <f t="shared" si="7"/>
        <v>9.1435185185184675E-4</v>
      </c>
      <c r="K34" s="33"/>
      <c r="M34" s="71">
        <f t="shared" si="8"/>
        <v>23</v>
      </c>
      <c r="N34" s="71">
        <f t="shared" si="9"/>
        <v>134</v>
      </c>
      <c r="P34" s="38">
        <v>61</v>
      </c>
      <c r="Q34" s="45">
        <v>11</v>
      </c>
      <c r="R34" s="43">
        <v>5.1446759259259262E-2</v>
      </c>
      <c r="S34" s="37"/>
      <c r="T34" s="39">
        <v>17</v>
      </c>
      <c r="U34" s="46">
        <v>11</v>
      </c>
      <c r="V34" s="47">
        <v>0.13841435185185186</v>
      </c>
      <c r="W34" s="40">
        <v>0</v>
      </c>
      <c r="X34" s="38">
        <v>32</v>
      </c>
      <c r="Y34" s="45">
        <v>11</v>
      </c>
      <c r="Z34" s="43">
        <v>0.18180555555555555</v>
      </c>
      <c r="AA34" s="37">
        <v>0</v>
      </c>
      <c r="AB34" s="39">
        <v>24</v>
      </c>
      <c r="AC34" s="46">
        <v>11</v>
      </c>
      <c r="AD34" s="268">
        <v>0.13116898148148148</v>
      </c>
      <c r="AE34" s="269">
        <v>0</v>
      </c>
      <c r="AF34" s="37"/>
      <c r="AG34" s="44"/>
      <c r="AH34" s="39">
        <v>24</v>
      </c>
      <c r="AI34" s="46">
        <v>11</v>
      </c>
      <c r="AJ34" s="47">
        <v>0.13116898148148148</v>
      </c>
      <c r="AK34" s="40">
        <v>0</v>
      </c>
    </row>
    <row r="35" spans="1:37" s="71" customFormat="1" ht="13.7" customHeight="1" x14ac:dyDescent="0.2">
      <c r="A35" s="55">
        <v>24</v>
      </c>
      <c r="B35" s="115">
        <v>111</v>
      </c>
      <c r="C35" s="65" t="str">
        <f t="shared" si="0"/>
        <v>GER19960410</v>
      </c>
      <c r="D35" s="66" t="str">
        <f t="shared" si="1"/>
        <v>BECKER Alexander</v>
      </c>
      <c r="E35" s="67" t="str">
        <f t="shared" si="2"/>
        <v>TEAM BRANDENBURG - RSC COTTBUS</v>
      </c>
      <c r="F35" s="68" t="str">
        <f t="shared" si="3"/>
        <v>042439-11</v>
      </c>
      <c r="G35" s="69" t="str">
        <f t="shared" si="4"/>
        <v>JUNIOR</v>
      </c>
      <c r="H35" s="69" t="str">
        <f t="shared" si="5"/>
        <v>COT</v>
      </c>
      <c r="I35" s="267">
        <f t="shared" si="6"/>
        <v>0.50283564814814818</v>
      </c>
      <c r="J35" s="33">
        <f t="shared" si="7"/>
        <v>9.1435185185184675E-4</v>
      </c>
      <c r="K35" s="33"/>
      <c r="M35" s="71">
        <f t="shared" si="8"/>
        <v>24</v>
      </c>
      <c r="N35" s="71">
        <f t="shared" si="9"/>
        <v>141</v>
      </c>
      <c r="P35" s="38">
        <v>44</v>
      </c>
      <c r="Q35" s="45">
        <v>111</v>
      </c>
      <c r="R35" s="43">
        <v>5.1446759259259262E-2</v>
      </c>
      <c r="S35" s="37"/>
      <c r="T35" s="39">
        <v>25</v>
      </c>
      <c r="U35" s="46">
        <v>111</v>
      </c>
      <c r="V35" s="47">
        <v>0.13841435185185186</v>
      </c>
      <c r="W35" s="40">
        <v>0</v>
      </c>
      <c r="X35" s="38">
        <v>49</v>
      </c>
      <c r="Y35" s="45">
        <v>111</v>
      </c>
      <c r="Z35" s="43">
        <v>0.18180555555555555</v>
      </c>
      <c r="AA35" s="37">
        <v>0</v>
      </c>
      <c r="AB35" s="39">
        <v>23</v>
      </c>
      <c r="AC35" s="46">
        <v>111</v>
      </c>
      <c r="AD35" s="268">
        <v>0.13116898148148148</v>
      </c>
      <c r="AE35" s="269">
        <v>0</v>
      </c>
      <c r="AF35" s="37"/>
      <c r="AG35" s="44"/>
      <c r="AH35" s="39">
        <v>23</v>
      </c>
      <c r="AI35" s="46">
        <v>111</v>
      </c>
      <c r="AJ35" s="47">
        <v>0.13116898148148148</v>
      </c>
      <c r="AK35" s="40">
        <v>0</v>
      </c>
    </row>
    <row r="36" spans="1:37" s="71" customFormat="1" ht="13.7" customHeight="1" x14ac:dyDescent="0.2">
      <c r="A36" s="55">
        <v>25</v>
      </c>
      <c r="B36" s="115">
        <v>88</v>
      </c>
      <c r="C36" s="65" t="e">
        <f t="shared" si="0"/>
        <v>#N/A</v>
      </c>
      <c r="D36" s="66" t="e">
        <f t="shared" si="1"/>
        <v>#N/A</v>
      </c>
      <c r="E36" s="67" t="e">
        <f t="shared" si="2"/>
        <v>#N/A</v>
      </c>
      <c r="F36" s="68" t="e">
        <f t="shared" si="3"/>
        <v>#N/A</v>
      </c>
      <c r="G36" s="69" t="e">
        <f t="shared" si="4"/>
        <v>#N/A</v>
      </c>
      <c r="H36" s="69" t="e">
        <f t="shared" si="5"/>
        <v>#N/A</v>
      </c>
      <c r="I36" s="267">
        <f t="shared" si="6"/>
        <v>0.50283564814814818</v>
      </c>
      <c r="J36" s="33">
        <f t="shared" si="7"/>
        <v>9.1435185185184675E-4</v>
      </c>
      <c r="K36" s="33"/>
      <c r="M36" s="71">
        <f t="shared" si="8"/>
        <v>25</v>
      </c>
      <c r="N36" s="71">
        <f t="shared" si="9"/>
        <v>157</v>
      </c>
      <c r="P36" s="38">
        <v>32</v>
      </c>
      <c r="Q36" s="45">
        <v>88</v>
      </c>
      <c r="R36" s="43">
        <v>5.1446759259259262E-2</v>
      </c>
      <c r="S36" s="37"/>
      <c r="T36" s="39">
        <v>60</v>
      </c>
      <c r="U36" s="46">
        <v>88</v>
      </c>
      <c r="V36" s="47">
        <v>0.13841435185185186</v>
      </c>
      <c r="W36" s="40">
        <v>0</v>
      </c>
      <c r="X36" s="38">
        <v>40</v>
      </c>
      <c r="Y36" s="45">
        <v>88</v>
      </c>
      <c r="Z36" s="43">
        <v>0.18180555555555555</v>
      </c>
      <c r="AA36" s="37">
        <v>0</v>
      </c>
      <c r="AB36" s="39">
        <v>25</v>
      </c>
      <c r="AC36" s="46">
        <v>88</v>
      </c>
      <c r="AD36" s="268">
        <v>0.13116898148148148</v>
      </c>
      <c r="AE36" s="269">
        <v>0</v>
      </c>
      <c r="AF36" s="37"/>
      <c r="AG36" s="44"/>
      <c r="AH36" s="39">
        <v>25</v>
      </c>
      <c r="AI36" s="46">
        <v>88</v>
      </c>
      <c r="AJ36" s="47">
        <v>0.13116898148148148</v>
      </c>
      <c r="AK36" s="40">
        <v>0</v>
      </c>
    </row>
    <row r="37" spans="1:37" s="71" customFormat="1" ht="13.7" customHeight="1" x14ac:dyDescent="0.2">
      <c r="A37" s="55">
        <v>26</v>
      </c>
      <c r="B37" s="115">
        <v>94</v>
      </c>
      <c r="C37" s="65" t="str">
        <f t="shared" si="0"/>
        <v>CZE19970127</v>
      </c>
      <c r="D37" s="66" t="str">
        <f t="shared" si="1"/>
        <v xml:space="preserve">KOTOUČEK Matěj </v>
      </c>
      <c r="E37" s="67" t="str">
        <f t="shared" si="2"/>
        <v xml:space="preserve">TJ FAVORIT BRNO </v>
      </c>
      <c r="F37" s="68">
        <f t="shared" si="3"/>
        <v>9917</v>
      </c>
      <c r="G37" s="69" t="str">
        <f t="shared" si="4"/>
        <v>JUNIOR*</v>
      </c>
      <c r="H37" s="69" t="str">
        <f t="shared" si="5"/>
        <v>FAV</v>
      </c>
      <c r="I37" s="267">
        <f t="shared" si="6"/>
        <v>0.50283564814814818</v>
      </c>
      <c r="J37" s="33">
        <f t="shared" si="7"/>
        <v>9.1435185185184675E-4</v>
      </c>
      <c r="K37" s="33"/>
      <c r="M37" s="71">
        <f t="shared" si="8"/>
        <v>26</v>
      </c>
      <c r="N37" s="71">
        <f t="shared" si="9"/>
        <v>164</v>
      </c>
      <c r="P37" s="38">
        <v>64</v>
      </c>
      <c r="Q37" s="45">
        <v>94</v>
      </c>
      <c r="R37" s="43">
        <v>5.1446759259259262E-2</v>
      </c>
      <c r="S37" s="37"/>
      <c r="T37" s="39">
        <v>33</v>
      </c>
      <c r="U37" s="46">
        <v>94</v>
      </c>
      <c r="V37" s="47">
        <v>0.13841435185185186</v>
      </c>
      <c r="W37" s="40">
        <v>0</v>
      </c>
      <c r="X37" s="38">
        <v>46</v>
      </c>
      <c r="Y37" s="45">
        <v>94</v>
      </c>
      <c r="Z37" s="43">
        <v>0.18180555555555555</v>
      </c>
      <c r="AA37" s="37">
        <v>0</v>
      </c>
      <c r="AB37" s="39">
        <v>21</v>
      </c>
      <c r="AC37" s="46">
        <v>94</v>
      </c>
      <c r="AD37" s="268">
        <v>0.13116898148148148</v>
      </c>
      <c r="AE37" s="269">
        <v>0</v>
      </c>
      <c r="AF37" s="37"/>
      <c r="AG37" s="44"/>
      <c r="AH37" s="39">
        <v>21</v>
      </c>
      <c r="AI37" s="46">
        <v>94</v>
      </c>
      <c r="AJ37" s="47">
        <v>0.13116898148148148</v>
      </c>
      <c r="AK37" s="40">
        <v>0</v>
      </c>
    </row>
    <row r="38" spans="1:37" s="71" customFormat="1" ht="13.7" customHeight="1" x14ac:dyDescent="0.2">
      <c r="A38" s="55">
        <v>27</v>
      </c>
      <c r="B38" s="115">
        <v>105</v>
      </c>
      <c r="C38" s="65" t="str">
        <f t="shared" si="0"/>
        <v>CZE19960511</v>
      </c>
      <c r="D38" s="66" t="str">
        <f t="shared" si="1"/>
        <v xml:space="preserve">RAJCHART Jan </v>
      </c>
      <c r="E38" s="67" t="str">
        <f t="shared" si="2"/>
        <v xml:space="preserve">NUTREND SPECIALIZED RACING </v>
      </c>
      <c r="F38" s="68">
        <f t="shared" si="3"/>
        <v>7437</v>
      </c>
      <c r="G38" s="69" t="str">
        <f t="shared" si="4"/>
        <v>JUNIOR</v>
      </c>
      <c r="H38" s="69" t="str">
        <f t="shared" si="5"/>
        <v>LOU</v>
      </c>
      <c r="I38" s="267">
        <f t="shared" si="6"/>
        <v>0.50283564814814818</v>
      </c>
      <c r="J38" s="33">
        <f t="shared" si="7"/>
        <v>9.1435185185184675E-4</v>
      </c>
      <c r="K38" s="33"/>
      <c r="M38" s="71">
        <f t="shared" si="8"/>
        <v>27</v>
      </c>
      <c r="N38" s="71">
        <f t="shared" si="9"/>
        <v>167</v>
      </c>
      <c r="P38" s="38">
        <v>52</v>
      </c>
      <c r="Q38" s="45">
        <v>105</v>
      </c>
      <c r="R38" s="43">
        <v>5.1446759259259262E-2</v>
      </c>
      <c r="S38" s="37"/>
      <c r="T38" s="39">
        <v>55</v>
      </c>
      <c r="U38" s="46">
        <v>105</v>
      </c>
      <c r="V38" s="47">
        <v>0.13841435185185186</v>
      </c>
      <c r="W38" s="40">
        <v>0</v>
      </c>
      <c r="X38" s="38">
        <v>43</v>
      </c>
      <c r="Y38" s="45">
        <v>105</v>
      </c>
      <c r="Z38" s="43">
        <v>0.18180555555555555</v>
      </c>
      <c r="AA38" s="37">
        <v>0</v>
      </c>
      <c r="AB38" s="39">
        <v>17</v>
      </c>
      <c r="AC38" s="46">
        <v>105</v>
      </c>
      <c r="AD38" s="268">
        <v>0.13116898148148148</v>
      </c>
      <c r="AE38" s="269">
        <v>0</v>
      </c>
      <c r="AF38" s="37"/>
      <c r="AG38" s="44"/>
      <c r="AH38" s="39">
        <v>17</v>
      </c>
      <c r="AI38" s="46">
        <v>105</v>
      </c>
      <c r="AJ38" s="47">
        <v>0.13116898148148148</v>
      </c>
      <c r="AK38" s="40">
        <v>0</v>
      </c>
    </row>
    <row r="39" spans="1:37" s="71" customFormat="1" ht="13.7" customHeight="1" x14ac:dyDescent="0.2">
      <c r="A39" s="55">
        <v>28</v>
      </c>
      <c r="B39" s="115">
        <v>113</v>
      </c>
      <c r="C39" s="65" t="str">
        <f t="shared" si="0"/>
        <v>GER19961002</v>
      </c>
      <c r="D39" s="66" t="str">
        <f t="shared" si="1"/>
        <v>ROHDE Louis</v>
      </c>
      <c r="E39" s="67" t="str">
        <f t="shared" si="2"/>
        <v>TEAM BRANDENBURG - RSC COTTBUS</v>
      </c>
      <c r="F39" s="68" t="str">
        <f t="shared" si="3"/>
        <v>062094-11</v>
      </c>
      <c r="G39" s="69" t="str">
        <f t="shared" si="4"/>
        <v>JUNIOR</v>
      </c>
      <c r="H39" s="69" t="str">
        <f t="shared" si="5"/>
        <v>COT</v>
      </c>
      <c r="I39" s="267">
        <f t="shared" si="6"/>
        <v>0.50283564814814818</v>
      </c>
      <c r="J39" s="33">
        <f t="shared" si="7"/>
        <v>9.1435185185184675E-4</v>
      </c>
      <c r="K39" s="33"/>
      <c r="M39" s="71">
        <f t="shared" si="8"/>
        <v>28</v>
      </c>
      <c r="N39" s="71">
        <f t="shared" si="9"/>
        <v>212</v>
      </c>
      <c r="P39" s="38">
        <v>75</v>
      </c>
      <c r="Q39" s="45">
        <v>113</v>
      </c>
      <c r="R39" s="43">
        <v>5.1446759259259262E-2</v>
      </c>
      <c r="S39" s="37"/>
      <c r="T39" s="39">
        <v>48</v>
      </c>
      <c r="U39" s="46">
        <v>113</v>
      </c>
      <c r="V39" s="47">
        <v>0.13841435185185186</v>
      </c>
      <c r="W39" s="40">
        <v>0</v>
      </c>
      <c r="X39" s="38">
        <v>61</v>
      </c>
      <c r="Y39" s="45">
        <v>113</v>
      </c>
      <c r="Z39" s="43">
        <v>0.18180555555555555</v>
      </c>
      <c r="AA39" s="37">
        <v>0</v>
      </c>
      <c r="AB39" s="39">
        <v>28</v>
      </c>
      <c r="AC39" s="46">
        <v>113</v>
      </c>
      <c r="AD39" s="268">
        <v>0.13116898148148148</v>
      </c>
      <c r="AE39" s="269">
        <v>0</v>
      </c>
      <c r="AF39" s="37"/>
      <c r="AG39" s="44"/>
      <c r="AH39" s="39">
        <v>28</v>
      </c>
      <c r="AI39" s="46">
        <v>113</v>
      </c>
      <c r="AJ39" s="47">
        <v>0.13116898148148148</v>
      </c>
      <c r="AK39" s="40">
        <v>0</v>
      </c>
    </row>
    <row r="40" spans="1:37" s="71" customFormat="1" ht="13.7" customHeight="1" x14ac:dyDescent="0.2">
      <c r="A40" s="55">
        <v>29</v>
      </c>
      <c r="B40" s="115">
        <v>58</v>
      </c>
      <c r="C40" s="65" t="str">
        <f t="shared" si="0"/>
        <v>CZE19970902</v>
      </c>
      <c r="D40" s="66" t="str">
        <f t="shared" si="1"/>
        <v xml:space="preserve">VÝVODA Jan </v>
      </c>
      <c r="E40" s="67" t="str">
        <f t="shared" si="2"/>
        <v xml:space="preserve">TJ SIGMA HRANICE </v>
      </c>
      <c r="F40" s="68">
        <f t="shared" si="3"/>
        <v>7780</v>
      </c>
      <c r="G40" s="69" t="str">
        <f t="shared" si="4"/>
        <v>JUNIOR*</v>
      </c>
      <c r="H40" s="69" t="str">
        <f t="shared" si="5"/>
        <v>GLI</v>
      </c>
      <c r="I40" s="267">
        <f t="shared" si="6"/>
        <v>0.50269675925925927</v>
      </c>
      <c r="J40" s="33">
        <f t="shared" si="7"/>
        <v>7.7546296296293615E-4</v>
      </c>
      <c r="K40" s="33"/>
      <c r="M40" s="71">
        <f t="shared" si="8"/>
        <v>29</v>
      </c>
      <c r="N40" s="71">
        <f t="shared" si="9"/>
        <v>168</v>
      </c>
      <c r="P40" s="38">
        <v>10</v>
      </c>
      <c r="Q40" s="45">
        <v>58</v>
      </c>
      <c r="R40" s="43">
        <v>5.1342592592592586E-2</v>
      </c>
      <c r="S40" s="37"/>
      <c r="T40" s="39">
        <v>49</v>
      </c>
      <c r="U40" s="46">
        <v>58</v>
      </c>
      <c r="V40" s="47">
        <v>0.13841435185185186</v>
      </c>
      <c r="W40" s="40">
        <v>0</v>
      </c>
      <c r="X40" s="38">
        <v>63</v>
      </c>
      <c r="Y40" s="45">
        <v>58</v>
      </c>
      <c r="Z40" s="43">
        <v>0.18180555555555555</v>
      </c>
      <c r="AA40" s="37">
        <v>3.4722222222222222E-5</v>
      </c>
      <c r="AB40" s="39">
        <v>46</v>
      </c>
      <c r="AC40" s="46">
        <v>58</v>
      </c>
      <c r="AD40" s="268">
        <v>0.13136574074074073</v>
      </c>
      <c r="AE40" s="269">
        <v>1.9675925925925926E-4</v>
      </c>
      <c r="AF40" s="37"/>
      <c r="AG40" s="44"/>
      <c r="AH40" s="39">
        <v>46</v>
      </c>
      <c r="AI40" s="46">
        <v>58</v>
      </c>
      <c r="AJ40" s="47">
        <v>0.13136574074074073</v>
      </c>
      <c r="AK40" s="40">
        <v>0</v>
      </c>
    </row>
    <row r="41" spans="1:37" s="71" customFormat="1" ht="13.7" customHeight="1" x14ac:dyDescent="0.2">
      <c r="A41" s="55">
        <v>30</v>
      </c>
      <c r="B41" s="115">
        <v>103</v>
      </c>
      <c r="C41" s="65" t="str">
        <f t="shared" si="0"/>
        <v>CZE19970319</v>
      </c>
      <c r="D41" s="66" t="str">
        <f t="shared" si="1"/>
        <v xml:space="preserve">NEUMAN Daniel </v>
      </c>
      <c r="E41" s="67" t="str">
        <f t="shared" si="2"/>
        <v xml:space="preserve">TJ STADION LOUNY </v>
      </c>
      <c r="F41" s="68">
        <f t="shared" si="3"/>
        <v>9610</v>
      </c>
      <c r="G41" s="69" t="str">
        <f t="shared" si="4"/>
        <v>JUNIOR*</v>
      </c>
      <c r="H41" s="69" t="str">
        <f t="shared" si="5"/>
        <v>LOU</v>
      </c>
      <c r="I41" s="267">
        <f t="shared" si="6"/>
        <v>0.50281250000000011</v>
      </c>
      <c r="J41" s="33">
        <f t="shared" si="7"/>
        <v>8.91203703703769E-4</v>
      </c>
      <c r="K41" s="33"/>
      <c r="M41" s="71">
        <f t="shared" si="8"/>
        <v>30</v>
      </c>
      <c r="N41" s="71">
        <f t="shared" si="9"/>
        <v>176</v>
      </c>
      <c r="P41" s="38">
        <v>55</v>
      </c>
      <c r="Q41" s="45">
        <v>103</v>
      </c>
      <c r="R41" s="43">
        <v>5.1446759259259262E-2</v>
      </c>
      <c r="S41" s="37"/>
      <c r="T41" s="39">
        <v>46</v>
      </c>
      <c r="U41" s="46">
        <v>103</v>
      </c>
      <c r="V41" s="47">
        <v>0.13841435185185186</v>
      </c>
      <c r="W41" s="40">
        <v>2.3148148148148147E-5</v>
      </c>
      <c r="X41" s="38">
        <v>41</v>
      </c>
      <c r="Y41" s="45">
        <v>103</v>
      </c>
      <c r="Z41" s="43">
        <v>0.18180555555555555</v>
      </c>
      <c r="AA41" s="37">
        <v>0</v>
      </c>
      <c r="AB41" s="39">
        <v>34</v>
      </c>
      <c r="AC41" s="46">
        <v>103</v>
      </c>
      <c r="AD41" s="268">
        <v>0.13127314814814814</v>
      </c>
      <c r="AE41" s="269">
        <v>1.0416666666666667E-4</v>
      </c>
      <c r="AF41" s="37"/>
      <c r="AG41" s="44"/>
      <c r="AH41" s="39">
        <v>34</v>
      </c>
      <c r="AI41" s="46">
        <v>103</v>
      </c>
      <c r="AJ41" s="47">
        <v>0.13127314814814814</v>
      </c>
      <c r="AK41" s="40">
        <v>2.3148148148148147E-5</v>
      </c>
    </row>
    <row r="42" spans="1:37" s="71" customFormat="1" ht="13.7" customHeight="1" x14ac:dyDescent="0.2">
      <c r="A42" s="55">
        <v>31</v>
      </c>
      <c r="B42" s="115">
        <v>54</v>
      </c>
      <c r="C42" s="65" t="str">
        <f t="shared" si="0"/>
        <v>POL19960621</v>
      </c>
      <c r="D42" s="66" t="str">
        <f t="shared" si="1"/>
        <v>TROSZOK Robert</v>
      </c>
      <c r="E42" s="67" t="str">
        <f t="shared" si="2"/>
        <v>GRUPA KOLARSKA GLIWICE BA</v>
      </c>
      <c r="F42" s="68" t="str">
        <f t="shared" si="3"/>
        <v>SLA231</v>
      </c>
      <c r="G42" s="69" t="str">
        <f t="shared" si="4"/>
        <v>JUNIOR</v>
      </c>
      <c r="H42" s="69" t="str">
        <f t="shared" si="5"/>
        <v>GLI</v>
      </c>
      <c r="I42" s="267">
        <f t="shared" si="6"/>
        <v>0.50280092592592596</v>
      </c>
      <c r="J42" s="33">
        <f t="shared" si="7"/>
        <v>8.796296296296191E-4</v>
      </c>
      <c r="K42" s="33"/>
      <c r="M42" s="71">
        <f t="shared" si="8"/>
        <v>31</v>
      </c>
      <c r="N42" s="71">
        <f t="shared" si="9"/>
        <v>169</v>
      </c>
      <c r="P42" s="38">
        <v>26</v>
      </c>
      <c r="Q42" s="45">
        <v>54</v>
      </c>
      <c r="R42" s="43">
        <v>5.1446759259259262E-2</v>
      </c>
      <c r="S42" s="37"/>
      <c r="T42" s="39">
        <v>71</v>
      </c>
      <c r="U42" s="46">
        <v>54</v>
      </c>
      <c r="V42" s="47">
        <v>0.13841435185185186</v>
      </c>
      <c r="W42" s="40">
        <v>3.4722222222222222E-5</v>
      </c>
      <c r="X42" s="38">
        <v>31</v>
      </c>
      <c r="Y42" s="45">
        <v>54</v>
      </c>
      <c r="Z42" s="43">
        <v>0.18180555555555555</v>
      </c>
      <c r="AA42" s="37">
        <v>0</v>
      </c>
      <c r="AB42" s="39">
        <v>41</v>
      </c>
      <c r="AC42" s="46">
        <v>54</v>
      </c>
      <c r="AD42" s="268">
        <v>0.13127314814814814</v>
      </c>
      <c r="AE42" s="269">
        <v>1.0416666666666667E-4</v>
      </c>
      <c r="AF42" s="37"/>
      <c r="AG42" s="44"/>
      <c r="AH42" s="39">
        <v>41</v>
      </c>
      <c r="AI42" s="46">
        <v>54</v>
      </c>
      <c r="AJ42" s="47">
        <v>0.13127314814814814</v>
      </c>
      <c r="AK42" s="40">
        <v>0</v>
      </c>
    </row>
    <row r="43" spans="1:37" s="71" customFormat="1" ht="13.7" customHeight="1" x14ac:dyDescent="0.2">
      <c r="A43" s="55">
        <v>32</v>
      </c>
      <c r="B43" s="115">
        <v>101</v>
      </c>
      <c r="C43" s="65" t="str">
        <f t="shared" si="0"/>
        <v>CZE19970829</v>
      </c>
      <c r="D43" s="66" t="str">
        <f t="shared" si="1"/>
        <v xml:space="preserve">BAŘTIPÁN Josef </v>
      </c>
      <c r="E43" s="67" t="str">
        <f t="shared" si="2"/>
        <v xml:space="preserve">TJ STADION LOUNY </v>
      </c>
      <c r="F43" s="68">
        <f t="shared" si="3"/>
        <v>9818</v>
      </c>
      <c r="G43" s="69" t="str">
        <f t="shared" si="4"/>
        <v>JUNIOR*</v>
      </c>
      <c r="H43" s="69" t="str">
        <f t="shared" si="5"/>
        <v>LOU</v>
      </c>
      <c r="I43" s="267">
        <f t="shared" si="6"/>
        <v>0.50283564814814818</v>
      </c>
      <c r="J43" s="33">
        <f t="shared" si="7"/>
        <v>9.1435185185184675E-4</v>
      </c>
      <c r="K43" s="33"/>
      <c r="M43" s="71">
        <f t="shared" si="8"/>
        <v>32</v>
      </c>
      <c r="N43" s="71">
        <f t="shared" si="9"/>
        <v>92</v>
      </c>
      <c r="P43" s="38">
        <v>35</v>
      </c>
      <c r="Q43" s="45">
        <v>101</v>
      </c>
      <c r="R43" s="43">
        <v>5.1446759259259262E-2</v>
      </c>
      <c r="S43" s="37"/>
      <c r="T43" s="39">
        <v>9</v>
      </c>
      <c r="U43" s="46">
        <v>101</v>
      </c>
      <c r="V43" s="47">
        <v>0.13841435185185186</v>
      </c>
      <c r="W43" s="40">
        <v>0</v>
      </c>
      <c r="X43" s="38">
        <v>16</v>
      </c>
      <c r="Y43" s="45">
        <v>101</v>
      </c>
      <c r="Z43" s="43">
        <v>0.18180555555555555</v>
      </c>
      <c r="AA43" s="37">
        <v>0</v>
      </c>
      <c r="AB43" s="39">
        <v>32</v>
      </c>
      <c r="AC43" s="46">
        <v>101</v>
      </c>
      <c r="AD43" s="268">
        <v>0.13127314814814814</v>
      </c>
      <c r="AE43" s="269">
        <v>1.0416666666666667E-4</v>
      </c>
      <c r="AF43" s="37"/>
      <c r="AG43" s="44"/>
      <c r="AH43" s="39">
        <v>32</v>
      </c>
      <c r="AI43" s="46">
        <v>101</v>
      </c>
      <c r="AJ43" s="47">
        <v>0.13127314814814814</v>
      </c>
      <c r="AK43" s="40">
        <v>0</v>
      </c>
    </row>
    <row r="44" spans="1:37" s="71" customFormat="1" ht="13.7" customHeight="1" x14ac:dyDescent="0.2">
      <c r="A44" s="55">
        <v>33</v>
      </c>
      <c r="B44" s="115">
        <v>18</v>
      </c>
      <c r="C44" s="65" t="str">
        <f t="shared" ref="C44:C75" si="10">VLOOKUP(B44,STARTOVKA,2,0)</f>
        <v>GER19980906</v>
      </c>
      <c r="D44" s="66" t="str">
        <f t="shared" ref="D44:D75" si="11">VLOOKUP(B44,STARTOVKA,3,0)</f>
        <v>ZSCHOCKE Maximilian</v>
      </c>
      <c r="E44" s="67" t="str">
        <f t="shared" ref="E44:E75" si="12">VLOOKUP(B44,STARTOVKA,4,0)</f>
        <v>JUNIOREN SCHWALBE TEAM SACHSEN</v>
      </c>
      <c r="F44" s="68" t="str">
        <f t="shared" ref="F44:F75" si="13">VLOOKUP(B44,STARTOVKA,5,0)</f>
        <v>SAC 135079</v>
      </c>
      <c r="G44" s="69" t="str">
        <f t="shared" ref="G44:G75" si="14">VLOOKUP(B44,STARTOVKA,6,0)</f>
        <v>CADET</v>
      </c>
      <c r="H44" s="69" t="str">
        <f t="shared" ref="H44:H75" si="15">VLOOKUP(B44,STARTOVKA,7,0)</f>
        <v>SCW</v>
      </c>
      <c r="I44" s="267">
        <f t="shared" ref="I44:I75" si="16">SUM(R44,V44,Z44,AD44)-SUM(S44,W44,AA44,AE44)+AF44</f>
        <v>0.50283564814814818</v>
      </c>
      <c r="J44" s="33">
        <f t="shared" ref="J44:J75" si="17">I44-$I$12</f>
        <v>9.1435185185184675E-4</v>
      </c>
      <c r="K44" s="33"/>
      <c r="M44" s="71">
        <f t="shared" ref="M44:M75" si="18">IF(A44="","",A44)</f>
        <v>33</v>
      </c>
      <c r="N44" s="71">
        <f t="shared" ref="N44:N75" si="19">SUM(P44,T44,X44,AB44,)</f>
        <v>125</v>
      </c>
      <c r="P44" s="38">
        <v>36</v>
      </c>
      <c r="Q44" s="45">
        <v>18</v>
      </c>
      <c r="R44" s="43">
        <v>5.1446759259259262E-2</v>
      </c>
      <c r="S44" s="37"/>
      <c r="T44" s="39">
        <v>20</v>
      </c>
      <c r="U44" s="46">
        <v>18</v>
      </c>
      <c r="V44" s="47">
        <v>0.13841435185185186</v>
      </c>
      <c r="W44" s="40">
        <v>0</v>
      </c>
      <c r="X44" s="38">
        <v>39</v>
      </c>
      <c r="Y44" s="45">
        <v>18</v>
      </c>
      <c r="Z44" s="43">
        <v>0.18180555555555555</v>
      </c>
      <c r="AA44" s="37">
        <v>0</v>
      </c>
      <c r="AB44" s="39">
        <v>30</v>
      </c>
      <c r="AC44" s="46">
        <v>18</v>
      </c>
      <c r="AD44" s="268">
        <v>0.13127314814814814</v>
      </c>
      <c r="AE44" s="269">
        <v>1.0416666666666667E-4</v>
      </c>
      <c r="AF44" s="37"/>
      <c r="AG44" s="44"/>
      <c r="AH44" s="39">
        <v>30</v>
      </c>
      <c r="AI44" s="46">
        <v>18</v>
      </c>
      <c r="AJ44" s="47">
        <v>0.13127314814814814</v>
      </c>
      <c r="AK44" s="40">
        <v>0</v>
      </c>
    </row>
    <row r="45" spans="1:37" s="71" customFormat="1" ht="13.7" customHeight="1" x14ac:dyDescent="0.2">
      <c r="A45" s="55">
        <v>34</v>
      </c>
      <c r="B45" s="115">
        <v>22</v>
      </c>
      <c r="C45" s="65" t="str">
        <f t="shared" si="10"/>
        <v>GER19980505</v>
      </c>
      <c r="D45" s="66" t="str">
        <f t="shared" si="11"/>
        <v>HAUPT Tarik</v>
      </c>
      <c r="E45" s="67" t="str">
        <f t="shared" si="12"/>
        <v>RG BERLIN</v>
      </c>
      <c r="F45" s="68" t="str">
        <f t="shared" si="13"/>
        <v>BER 032308</v>
      </c>
      <c r="G45" s="69" t="str">
        <f t="shared" si="14"/>
        <v>CADET</v>
      </c>
      <c r="H45" s="69" t="str">
        <f t="shared" si="15"/>
        <v>RGB</v>
      </c>
      <c r="I45" s="267">
        <f t="shared" si="16"/>
        <v>0.50283564814814818</v>
      </c>
      <c r="J45" s="33">
        <f t="shared" si="17"/>
        <v>9.1435185185184675E-4</v>
      </c>
      <c r="K45" s="33"/>
      <c r="M45" s="71">
        <f t="shared" si="18"/>
        <v>34</v>
      </c>
      <c r="N45" s="71">
        <f t="shared" si="19"/>
        <v>127</v>
      </c>
      <c r="P45" s="38">
        <v>41</v>
      </c>
      <c r="Q45" s="45">
        <v>22</v>
      </c>
      <c r="R45" s="43">
        <v>5.1446759259259262E-2</v>
      </c>
      <c r="S45" s="37"/>
      <c r="T45" s="39">
        <v>36</v>
      </c>
      <c r="U45" s="46">
        <v>22</v>
      </c>
      <c r="V45" s="47">
        <v>0.13841435185185186</v>
      </c>
      <c r="W45" s="40">
        <v>0</v>
      </c>
      <c r="X45" s="38">
        <v>15</v>
      </c>
      <c r="Y45" s="45">
        <v>22</v>
      </c>
      <c r="Z45" s="43">
        <v>0.18180555555555555</v>
      </c>
      <c r="AA45" s="37">
        <v>0</v>
      </c>
      <c r="AB45" s="39">
        <v>35</v>
      </c>
      <c r="AC45" s="46">
        <v>22</v>
      </c>
      <c r="AD45" s="268">
        <v>0.13127314814814814</v>
      </c>
      <c r="AE45" s="269">
        <v>1.0416666666666667E-4</v>
      </c>
      <c r="AF45" s="37"/>
      <c r="AG45" s="44"/>
      <c r="AH45" s="39">
        <v>35</v>
      </c>
      <c r="AI45" s="46">
        <v>22</v>
      </c>
      <c r="AJ45" s="47">
        <v>0.13127314814814814</v>
      </c>
      <c r="AK45" s="40">
        <v>0</v>
      </c>
    </row>
    <row r="46" spans="1:37" s="71" customFormat="1" ht="13.7" customHeight="1" x14ac:dyDescent="0.2">
      <c r="A46" s="55">
        <v>35</v>
      </c>
      <c r="B46" s="115">
        <v>106</v>
      </c>
      <c r="C46" s="65" t="str">
        <f t="shared" si="10"/>
        <v>CZE19970109</v>
      </c>
      <c r="D46" s="66" t="str">
        <f t="shared" si="11"/>
        <v xml:space="preserve">SVATEK Miroslav </v>
      </c>
      <c r="E46" s="67" t="str">
        <f t="shared" si="12"/>
        <v xml:space="preserve">PROFI SPORT CHEB </v>
      </c>
      <c r="F46" s="68">
        <f t="shared" si="13"/>
        <v>9623</v>
      </c>
      <c r="G46" s="69" t="str">
        <f t="shared" si="14"/>
        <v>JUNIOR*</v>
      </c>
      <c r="H46" s="69" t="str">
        <f t="shared" si="15"/>
        <v>LOU</v>
      </c>
      <c r="I46" s="267">
        <f t="shared" si="16"/>
        <v>0.50283564814814818</v>
      </c>
      <c r="J46" s="33">
        <f t="shared" si="17"/>
        <v>9.1435185185184675E-4</v>
      </c>
      <c r="K46" s="33"/>
      <c r="M46" s="71">
        <f t="shared" si="18"/>
        <v>35</v>
      </c>
      <c r="N46" s="71">
        <f t="shared" si="19"/>
        <v>143</v>
      </c>
      <c r="P46" s="38">
        <v>42</v>
      </c>
      <c r="Q46" s="45">
        <v>106</v>
      </c>
      <c r="R46" s="43">
        <v>5.1446759259259262E-2</v>
      </c>
      <c r="S46" s="37"/>
      <c r="T46" s="39">
        <v>30</v>
      </c>
      <c r="U46" s="46">
        <v>106</v>
      </c>
      <c r="V46" s="47">
        <v>0.13841435185185186</v>
      </c>
      <c r="W46" s="40">
        <v>0</v>
      </c>
      <c r="X46" s="38">
        <v>29</v>
      </c>
      <c r="Y46" s="45">
        <v>106</v>
      </c>
      <c r="Z46" s="43">
        <v>0.18180555555555555</v>
      </c>
      <c r="AA46" s="37">
        <v>0</v>
      </c>
      <c r="AB46" s="39">
        <v>42</v>
      </c>
      <c r="AC46" s="46">
        <v>106</v>
      </c>
      <c r="AD46" s="268">
        <v>0.13127314814814814</v>
      </c>
      <c r="AE46" s="269">
        <v>1.0416666666666667E-4</v>
      </c>
      <c r="AF46" s="37"/>
      <c r="AG46" s="44"/>
      <c r="AH46" s="39">
        <v>42</v>
      </c>
      <c r="AI46" s="46">
        <v>106</v>
      </c>
      <c r="AJ46" s="47">
        <v>0.13127314814814814</v>
      </c>
      <c r="AK46" s="40">
        <v>0</v>
      </c>
    </row>
    <row r="47" spans="1:37" s="71" customFormat="1" ht="13.7" customHeight="1" x14ac:dyDescent="0.2">
      <c r="A47" s="55">
        <v>36</v>
      </c>
      <c r="B47" s="115">
        <v>64</v>
      </c>
      <c r="C47" s="65" t="str">
        <f t="shared" si="10"/>
        <v>POL19960504</v>
      </c>
      <c r="D47" s="66" t="str">
        <f t="shared" si="11"/>
        <v>POLKOWSKI Bartłomiej</v>
      </c>
      <c r="E47" s="67" t="str">
        <f t="shared" si="12"/>
        <v xml:space="preserve">DSR AUTHOR GÓRNIK WAŁBRZYCH </v>
      </c>
      <c r="F47" s="68" t="str">
        <f t="shared" si="13"/>
        <v>DLS162</v>
      </c>
      <c r="G47" s="69" t="str">
        <f t="shared" si="14"/>
        <v>JUNIOR</v>
      </c>
      <c r="H47" s="69" t="str">
        <f t="shared" si="15"/>
        <v>GOR</v>
      </c>
      <c r="I47" s="267">
        <f t="shared" si="16"/>
        <v>0.50283564814814818</v>
      </c>
      <c r="J47" s="33">
        <f t="shared" si="17"/>
        <v>9.1435185185184675E-4</v>
      </c>
      <c r="K47" s="33"/>
      <c r="M47" s="71">
        <f t="shared" si="18"/>
        <v>36</v>
      </c>
      <c r="N47" s="71">
        <f t="shared" si="19"/>
        <v>151</v>
      </c>
      <c r="P47" s="38">
        <v>39</v>
      </c>
      <c r="Q47" s="45">
        <v>64</v>
      </c>
      <c r="R47" s="43">
        <v>5.1446759259259262E-2</v>
      </c>
      <c r="S47" s="37"/>
      <c r="T47" s="39">
        <v>37</v>
      </c>
      <c r="U47" s="46">
        <v>64</v>
      </c>
      <c r="V47" s="47">
        <v>0.13841435185185186</v>
      </c>
      <c r="W47" s="40">
        <v>0</v>
      </c>
      <c r="X47" s="38">
        <v>44</v>
      </c>
      <c r="Y47" s="45">
        <v>64</v>
      </c>
      <c r="Z47" s="43">
        <v>0.18180555555555555</v>
      </c>
      <c r="AA47" s="37">
        <v>0</v>
      </c>
      <c r="AB47" s="39">
        <v>31</v>
      </c>
      <c r="AC47" s="46">
        <v>64</v>
      </c>
      <c r="AD47" s="268">
        <v>0.13127314814814814</v>
      </c>
      <c r="AE47" s="269">
        <v>1.0416666666666667E-4</v>
      </c>
      <c r="AF47" s="37"/>
      <c r="AG47" s="44"/>
      <c r="AH47" s="39">
        <v>31</v>
      </c>
      <c r="AI47" s="46">
        <v>64</v>
      </c>
      <c r="AJ47" s="47">
        <v>0.13127314814814814</v>
      </c>
      <c r="AK47" s="40">
        <v>0</v>
      </c>
    </row>
    <row r="48" spans="1:37" s="71" customFormat="1" ht="13.7" customHeight="1" x14ac:dyDescent="0.2">
      <c r="A48" s="55">
        <v>37</v>
      </c>
      <c r="B48" s="115">
        <v>92</v>
      </c>
      <c r="C48" s="65" t="str">
        <f t="shared" si="10"/>
        <v>CZE19970414</v>
      </c>
      <c r="D48" s="66" t="str">
        <f t="shared" si="11"/>
        <v xml:space="preserve">DVOŘÁK Jakub </v>
      </c>
      <c r="E48" s="67" t="str">
        <f t="shared" si="12"/>
        <v xml:space="preserve">TJ FAVORIT BRNO </v>
      </c>
      <c r="F48" s="68">
        <f t="shared" si="13"/>
        <v>14284</v>
      </c>
      <c r="G48" s="69" t="str">
        <f t="shared" si="14"/>
        <v>JUNIOR*</v>
      </c>
      <c r="H48" s="69" t="str">
        <f t="shared" si="15"/>
        <v>FAV</v>
      </c>
      <c r="I48" s="267">
        <f t="shared" si="16"/>
        <v>0.50283564814814818</v>
      </c>
      <c r="J48" s="33">
        <f t="shared" si="17"/>
        <v>9.1435185185184675E-4</v>
      </c>
      <c r="K48" s="33"/>
      <c r="M48" s="71">
        <f t="shared" si="18"/>
        <v>37</v>
      </c>
      <c r="N48" s="71">
        <f t="shared" si="19"/>
        <v>179</v>
      </c>
      <c r="P48" s="38">
        <v>28</v>
      </c>
      <c r="Q48" s="45">
        <v>92</v>
      </c>
      <c r="R48" s="43">
        <v>5.1446759259259262E-2</v>
      </c>
      <c r="S48" s="37"/>
      <c r="T48" s="39">
        <v>54</v>
      </c>
      <c r="U48" s="46">
        <v>92</v>
      </c>
      <c r="V48" s="47">
        <v>0.13841435185185186</v>
      </c>
      <c r="W48" s="40">
        <v>0</v>
      </c>
      <c r="X48" s="38">
        <v>68</v>
      </c>
      <c r="Y48" s="45">
        <v>92</v>
      </c>
      <c r="Z48" s="43">
        <v>0.18180555555555555</v>
      </c>
      <c r="AA48" s="37">
        <v>0</v>
      </c>
      <c r="AB48" s="39">
        <v>29</v>
      </c>
      <c r="AC48" s="46">
        <v>92</v>
      </c>
      <c r="AD48" s="268">
        <v>0.13127314814814814</v>
      </c>
      <c r="AE48" s="269">
        <v>1.0416666666666667E-4</v>
      </c>
      <c r="AF48" s="37"/>
      <c r="AG48" s="44"/>
      <c r="AH48" s="39">
        <v>29</v>
      </c>
      <c r="AI48" s="46">
        <v>92</v>
      </c>
      <c r="AJ48" s="47">
        <v>0.13127314814814814</v>
      </c>
      <c r="AK48" s="40">
        <v>0</v>
      </c>
    </row>
    <row r="49" spans="1:37" s="71" customFormat="1" ht="13.7" customHeight="1" x14ac:dyDescent="0.2">
      <c r="A49" s="55">
        <v>38</v>
      </c>
      <c r="B49" s="115">
        <v>15</v>
      </c>
      <c r="C49" s="65" t="str">
        <f t="shared" si="10"/>
        <v>GER19980114</v>
      </c>
      <c r="D49" s="66" t="str">
        <f t="shared" si="11"/>
        <v>BONNES Julius</v>
      </c>
      <c r="E49" s="67" t="str">
        <f t="shared" si="12"/>
        <v>JUNIOREN SCHWALBE TEAM SACHSEN</v>
      </c>
      <c r="F49" s="68" t="str">
        <f t="shared" si="13"/>
        <v>SAC 142150</v>
      </c>
      <c r="G49" s="69" t="str">
        <f t="shared" si="14"/>
        <v>CADET</v>
      </c>
      <c r="H49" s="69" t="str">
        <f t="shared" si="15"/>
        <v>SCW</v>
      </c>
      <c r="I49" s="267">
        <f t="shared" si="16"/>
        <v>0.50283564814814818</v>
      </c>
      <c r="J49" s="33">
        <f t="shared" si="17"/>
        <v>9.1435185185184675E-4</v>
      </c>
      <c r="K49" s="33"/>
      <c r="M49" s="71">
        <f t="shared" si="18"/>
        <v>38</v>
      </c>
      <c r="N49" s="71">
        <f t="shared" si="19"/>
        <v>193</v>
      </c>
      <c r="P49" s="38">
        <v>43</v>
      </c>
      <c r="Q49" s="45">
        <v>15</v>
      </c>
      <c r="R49" s="43">
        <v>5.1446759259259262E-2</v>
      </c>
      <c r="S49" s="37"/>
      <c r="T49" s="39">
        <v>56</v>
      </c>
      <c r="U49" s="46">
        <v>15</v>
      </c>
      <c r="V49" s="47">
        <v>0.13841435185185186</v>
      </c>
      <c r="W49" s="40">
        <v>0</v>
      </c>
      <c r="X49" s="38">
        <v>54</v>
      </c>
      <c r="Y49" s="45">
        <v>15</v>
      </c>
      <c r="Z49" s="43">
        <v>0.18180555555555555</v>
      </c>
      <c r="AA49" s="37">
        <v>0</v>
      </c>
      <c r="AB49" s="39">
        <v>40</v>
      </c>
      <c r="AC49" s="46">
        <v>15</v>
      </c>
      <c r="AD49" s="268">
        <v>0.13127314814814814</v>
      </c>
      <c r="AE49" s="269">
        <v>1.0416666666666667E-4</v>
      </c>
      <c r="AF49" s="37"/>
      <c r="AG49" s="44"/>
      <c r="AH49" s="39">
        <v>40</v>
      </c>
      <c r="AI49" s="46">
        <v>15</v>
      </c>
      <c r="AJ49" s="47">
        <v>0.13127314814814814</v>
      </c>
      <c r="AK49" s="40">
        <v>0</v>
      </c>
    </row>
    <row r="50" spans="1:37" s="71" customFormat="1" ht="13.7" customHeight="1" x14ac:dyDescent="0.2">
      <c r="A50" s="55">
        <v>39</v>
      </c>
      <c r="B50" s="115">
        <v>71</v>
      </c>
      <c r="C50" s="65" t="str">
        <f t="shared" si="10"/>
        <v>SVK19970730</v>
      </c>
      <c r="D50" s="66" t="str">
        <f t="shared" si="11"/>
        <v>MEŇUŠ Tomáš</v>
      </c>
      <c r="E50" s="67" t="str">
        <f t="shared" si="12"/>
        <v>CYCLING ACADEMY BRATISLAVA</v>
      </c>
      <c r="F50" s="68">
        <f t="shared" si="13"/>
        <v>6668</v>
      </c>
      <c r="G50" s="69" t="str">
        <f t="shared" si="14"/>
        <v>JUNIOR*</v>
      </c>
      <c r="H50" s="69" t="str">
        <f t="shared" si="15"/>
        <v>SLA</v>
      </c>
      <c r="I50" s="267">
        <f t="shared" si="16"/>
        <v>0.50283564814814818</v>
      </c>
      <c r="J50" s="33">
        <f t="shared" si="17"/>
        <v>9.1435185185184675E-4</v>
      </c>
      <c r="K50" s="33"/>
      <c r="M50" s="71">
        <f t="shared" si="18"/>
        <v>39</v>
      </c>
      <c r="N50" s="71">
        <f t="shared" si="19"/>
        <v>197</v>
      </c>
      <c r="P50" s="38">
        <v>40</v>
      </c>
      <c r="Q50" s="45">
        <v>71</v>
      </c>
      <c r="R50" s="43">
        <v>5.1446759259259262E-2</v>
      </c>
      <c r="S50" s="37"/>
      <c r="T50" s="39">
        <v>70</v>
      </c>
      <c r="U50" s="46">
        <v>71</v>
      </c>
      <c r="V50" s="47">
        <v>0.13841435185185186</v>
      </c>
      <c r="W50" s="40">
        <v>0</v>
      </c>
      <c r="X50" s="38">
        <v>51</v>
      </c>
      <c r="Y50" s="45">
        <v>71</v>
      </c>
      <c r="Z50" s="43">
        <v>0.18180555555555555</v>
      </c>
      <c r="AA50" s="37">
        <v>0</v>
      </c>
      <c r="AB50" s="39">
        <v>36</v>
      </c>
      <c r="AC50" s="46">
        <v>71</v>
      </c>
      <c r="AD50" s="268">
        <v>0.13127314814814814</v>
      </c>
      <c r="AE50" s="269">
        <v>1.0416666666666667E-4</v>
      </c>
      <c r="AF50" s="37"/>
      <c r="AG50" s="44"/>
      <c r="AH50" s="39">
        <v>36</v>
      </c>
      <c r="AI50" s="46">
        <v>71</v>
      </c>
      <c r="AJ50" s="47">
        <v>0.13127314814814814</v>
      </c>
      <c r="AK50" s="40">
        <v>0</v>
      </c>
    </row>
    <row r="51" spans="1:37" s="71" customFormat="1" ht="13.7" customHeight="1" x14ac:dyDescent="0.2">
      <c r="A51" s="55">
        <v>40</v>
      </c>
      <c r="B51" s="115">
        <v>39</v>
      </c>
      <c r="C51" s="65" t="e">
        <f t="shared" si="10"/>
        <v>#N/A</v>
      </c>
      <c r="D51" s="66" t="e">
        <f t="shared" si="11"/>
        <v>#N/A</v>
      </c>
      <c r="E51" s="67" t="e">
        <f t="shared" si="12"/>
        <v>#N/A</v>
      </c>
      <c r="F51" s="68" t="e">
        <f t="shared" si="13"/>
        <v>#N/A</v>
      </c>
      <c r="G51" s="69" t="e">
        <f t="shared" si="14"/>
        <v>#N/A</v>
      </c>
      <c r="H51" s="69" t="e">
        <f t="shared" si="15"/>
        <v>#N/A</v>
      </c>
      <c r="I51" s="267">
        <f t="shared" si="16"/>
        <v>0.50283564814814818</v>
      </c>
      <c r="J51" s="33">
        <f t="shared" si="17"/>
        <v>9.1435185185184675E-4</v>
      </c>
      <c r="K51" s="33"/>
      <c r="M51" s="71">
        <f t="shared" si="18"/>
        <v>40</v>
      </c>
      <c r="N51" s="71">
        <f t="shared" si="19"/>
        <v>201</v>
      </c>
      <c r="P51" s="38">
        <v>58</v>
      </c>
      <c r="Q51" s="45">
        <v>39</v>
      </c>
      <c r="R51" s="43">
        <v>5.1446759259259262E-2</v>
      </c>
      <c r="S51" s="37"/>
      <c r="T51" s="39">
        <v>59</v>
      </c>
      <c r="U51" s="46">
        <v>39</v>
      </c>
      <c r="V51" s="47">
        <v>0.13841435185185186</v>
      </c>
      <c r="W51" s="40">
        <v>0</v>
      </c>
      <c r="X51" s="38">
        <v>45</v>
      </c>
      <c r="Y51" s="45">
        <v>39</v>
      </c>
      <c r="Z51" s="43">
        <v>0.18180555555555555</v>
      </c>
      <c r="AA51" s="37">
        <v>0</v>
      </c>
      <c r="AB51" s="39">
        <v>39</v>
      </c>
      <c r="AC51" s="46">
        <v>39</v>
      </c>
      <c r="AD51" s="268">
        <v>0.13127314814814814</v>
      </c>
      <c r="AE51" s="269">
        <v>1.0416666666666667E-4</v>
      </c>
      <c r="AF51" s="37"/>
      <c r="AG51" s="44"/>
      <c r="AH51" s="39">
        <v>39</v>
      </c>
      <c r="AI51" s="46">
        <v>39</v>
      </c>
      <c r="AJ51" s="47">
        <v>0.13127314814814814</v>
      </c>
      <c r="AK51" s="40">
        <v>0</v>
      </c>
    </row>
    <row r="52" spans="1:37" s="71" customFormat="1" ht="13.7" customHeight="1" x14ac:dyDescent="0.2">
      <c r="A52" s="55">
        <v>41</v>
      </c>
      <c r="B52" s="115">
        <v>65</v>
      </c>
      <c r="C52" s="65" t="str">
        <f t="shared" si="10"/>
        <v>POL19970608</v>
      </c>
      <c r="D52" s="66" t="str">
        <f t="shared" si="11"/>
        <v>BISKUP Bartosz</v>
      </c>
      <c r="E52" s="67" t="str">
        <f t="shared" si="12"/>
        <v xml:space="preserve">DSR AUTHOR GÓRNIK WAŁBRZYCH </v>
      </c>
      <c r="F52" s="68" t="str">
        <f t="shared" si="13"/>
        <v>DLS272</v>
      </c>
      <c r="G52" s="69" t="str">
        <f t="shared" si="14"/>
        <v>JUNIOR*</v>
      </c>
      <c r="H52" s="69" t="str">
        <f t="shared" si="15"/>
        <v>GOR</v>
      </c>
      <c r="I52" s="267">
        <f t="shared" si="16"/>
        <v>0.50283564814814818</v>
      </c>
      <c r="J52" s="33">
        <f t="shared" si="17"/>
        <v>9.1435185185184675E-4</v>
      </c>
      <c r="K52" s="33"/>
      <c r="M52" s="71">
        <f t="shared" si="18"/>
        <v>41</v>
      </c>
      <c r="N52" s="71">
        <f t="shared" si="19"/>
        <v>209</v>
      </c>
      <c r="P52" s="38">
        <v>62</v>
      </c>
      <c r="Q52" s="45">
        <v>65</v>
      </c>
      <c r="R52" s="43">
        <v>5.1446759259259262E-2</v>
      </c>
      <c r="S52" s="37"/>
      <c r="T52" s="39">
        <v>52</v>
      </c>
      <c r="U52" s="46">
        <v>65</v>
      </c>
      <c r="V52" s="47">
        <v>0.13841435185185186</v>
      </c>
      <c r="W52" s="40">
        <v>0</v>
      </c>
      <c r="X52" s="38">
        <v>50</v>
      </c>
      <c r="Y52" s="45">
        <v>65</v>
      </c>
      <c r="Z52" s="43">
        <v>0.18180555555555555</v>
      </c>
      <c r="AA52" s="37">
        <v>0</v>
      </c>
      <c r="AB52" s="39">
        <v>45</v>
      </c>
      <c r="AC52" s="46">
        <v>65</v>
      </c>
      <c r="AD52" s="268">
        <v>0.13136574074074073</v>
      </c>
      <c r="AE52" s="269">
        <v>1.9675925925925926E-4</v>
      </c>
      <c r="AF52" s="37"/>
      <c r="AG52" s="44"/>
      <c r="AH52" s="39">
        <v>45</v>
      </c>
      <c r="AI52" s="46">
        <v>65</v>
      </c>
      <c r="AJ52" s="47">
        <v>0.13136574074074073</v>
      </c>
      <c r="AK52" s="40">
        <v>0</v>
      </c>
    </row>
    <row r="53" spans="1:37" s="71" customFormat="1" ht="13.7" customHeight="1" x14ac:dyDescent="0.2">
      <c r="A53" s="55">
        <v>42</v>
      </c>
      <c r="B53" s="115">
        <v>91</v>
      </c>
      <c r="C53" s="65" t="str">
        <f t="shared" si="10"/>
        <v>CZE19970324</v>
      </c>
      <c r="D53" s="66" t="str">
        <f t="shared" si="11"/>
        <v xml:space="preserve">DUBOVSKÝ Jakub </v>
      </c>
      <c r="E53" s="67" t="str">
        <f t="shared" si="12"/>
        <v xml:space="preserve">TJ FAVORIT BRNO </v>
      </c>
      <c r="F53" s="68">
        <f t="shared" si="13"/>
        <v>13738</v>
      </c>
      <c r="G53" s="69" t="str">
        <f t="shared" si="14"/>
        <v>JUNIOR*</v>
      </c>
      <c r="H53" s="69" t="str">
        <f t="shared" si="15"/>
        <v>FAV</v>
      </c>
      <c r="I53" s="267">
        <f t="shared" si="16"/>
        <v>0.50283564814814818</v>
      </c>
      <c r="J53" s="33">
        <f t="shared" si="17"/>
        <v>9.1435185185184675E-4</v>
      </c>
      <c r="K53" s="33"/>
      <c r="M53" s="71">
        <f t="shared" si="18"/>
        <v>42</v>
      </c>
      <c r="N53" s="71">
        <f t="shared" si="19"/>
        <v>230</v>
      </c>
      <c r="P53" s="38">
        <v>83</v>
      </c>
      <c r="Q53" s="45">
        <v>91</v>
      </c>
      <c r="R53" s="43">
        <v>5.1446759259259262E-2</v>
      </c>
      <c r="S53" s="37"/>
      <c r="T53" s="39">
        <v>47</v>
      </c>
      <c r="U53" s="46">
        <v>91</v>
      </c>
      <c r="V53" s="47">
        <v>0.13841435185185186</v>
      </c>
      <c r="W53" s="40">
        <v>0</v>
      </c>
      <c r="X53" s="38">
        <v>53</v>
      </c>
      <c r="Y53" s="45">
        <v>91</v>
      </c>
      <c r="Z53" s="43">
        <v>0.18180555555555555</v>
      </c>
      <c r="AA53" s="37">
        <v>0</v>
      </c>
      <c r="AB53" s="39">
        <v>47</v>
      </c>
      <c r="AC53" s="46">
        <v>91</v>
      </c>
      <c r="AD53" s="268">
        <v>0.13136574074074073</v>
      </c>
      <c r="AE53" s="269">
        <v>1.9675925925925926E-4</v>
      </c>
      <c r="AF53" s="37"/>
      <c r="AG53" s="44"/>
      <c r="AH53" s="39">
        <v>47</v>
      </c>
      <c r="AI53" s="46">
        <v>91</v>
      </c>
      <c r="AJ53" s="47">
        <v>0.13136574074074073</v>
      </c>
      <c r="AK53" s="40">
        <v>0</v>
      </c>
    </row>
    <row r="54" spans="1:37" s="71" customFormat="1" ht="13.7" customHeight="1" x14ac:dyDescent="0.2">
      <c r="A54" s="55">
        <v>43</v>
      </c>
      <c r="B54" s="115">
        <v>78</v>
      </c>
      <c r="C54" s="65" t="e">
        <f t="shared" si="10"/>
        <v>#N/A</v>
      </c>
      <c r="D54" s="66" t="e">
        <f t="shared" si="11"/>
        <v>#N/A</v>
      </c>
      <c r="E54" s="67" t="e">
        <f t="shared" si="12"/>
        <v>#N/A</v>
      </c>
      <c r="F54" s="68" t="e">
        <f t="shared" si="13"/>
        <v>#N/A</v>
      </c>
      <c r="G54" s="69" t="e">
        <f t="shared" si="14"/>
        <v>#N/A</v>
      </c>
      <c r="H54" s="69" t="e">
        <f t="shared" si="15"/>
        <v>#N/A</v>
      </c>
      <c r="I54" s="267">
        <f t="shared" si="16"/>
        <v>0.50400462962962966</v>
      </c>
      <c r="J54" s="33">
        <f t="shared" si="17"/>
        <v>2.0833333333333259E-3</v>
      </c>
      <c r="K54" s="33"/>
      <c r="M54" s="71">
        <f t="shared" si="18"/>
        <v>43</v>
      </c>
      <c r="N54" s="71">
        <f t="shared" si="19"/>
        <v>235</v>
      </c>
      <c r="P54" s="38">
        <v>96</v>
      </c>
      <c r="Q54" s="45">
        <v>78</v>
      </c>
      <c r="R54" s="43">
        <v>5.2615740740740741E-2</v>
      </c>
      <c r="S54" s="37"/>
      <c r="T54" s="39">
        <v>45</v>
      </c>
      <c r="U54" s="46">
        <v>78</v>
      </c>
      <c r="V54" s="47">
        <v>0.13841435185185186</v>
      </c>
      <c r="W54" s="40">
        <v>0</v>
      </c>
      <c r="X54" s="38">
        <v>57</v>
      </c>
      <c r="Y54" s="45">
        <v>78</v>
      </c>
      <c r="Z54" s="43">
        <v>0.18180555555555555</v>
      </c>
      <c r="AA54" s="37">
        <v>0</v>
      </c>
      <c r="AB54" s="39">
        <v>37</v>
      </c>
      <c r="AC54" s="46">
        <v>78</v>
      </c>
      <c r="AD54" s="268">
        <v>0.13127314814814814</v>
      </c>
      <c r="AE54" s="269">
        <v>1.0416666666666667E-4</v>
      </c>
      <c r="AF54" s="37"/>
      <c r="AG54" s="44"/>
      <c r="AH54" s="39">
        <v>37</v>
      </c>
      <c r="AI54" s="46">
        <v>78</v>
      </c>
      <c r="AJ54" s="47">
        <v>0.13127314814814814</v>
      </c>
      <c r="AK54" s="40">
        <v>0</v>
      </c>
    </row>
    <row r="55" spans="1:37" s="71" customFormat="1" ht="13.7" customHeight="1" x14ac:dyDescent="0.2">
      <c r="A55" s="55">
        <v>44</v>
      </c>
      <c r="B55" s="115">
        <v>50</v>
      </c>
      <c r="C55" s="65" t="str">
        <f t="shared" si="10"/>
        <v>CZE19960203</v>
      </c>
      <c r="D55" s="66" t="str">
        <f t="shared" si="11"/>
        <v xml:space="preserve">VRÁNA Dominik </v>
      </c>
      <c r="E55" s="67" t="str">
        <f t="shared" si="12"/>
        <v>KC KOOPERATIVA SG JABLONEC N.N</v>
      </c>
      <c r="F55" s="68">
        <f t="shared" si="13"/>
        <v>8884</v>
      </c>
      <c r="G55" s="69" t="str">
        <f t="shared" si="14"/>
        <v>JUNIOR</v>
      </c>
      <c r="H55" s="69" t="str">
        <f t="shared" si="15"/>
        <v>KOO</v>
      </c>
      <c r="I55" s="267">
        <f t="shared" si="16"/>
        <v>0.50283564814814818</v>
      </c>
      <c r="J55" s="33">
        <f t="shared" si="17"/>
        <v>9.1435185185184675E-4</v>
      </c>
      <c r="K55" s="33"/>
      <c r="M55" s="71">
        <f t="shared" si="18"/>
        <v>44</v>
      </c>
      <c r="N55" s="71">
        <f t="shared" si="19"/>
        <v>193</v>
      </c>
      <c r="P55" s="38">
        <v>84</v>
      </c>
      <c r="Q55" s="45">
        <v>50</v>
      </c>
      <c r="R55" s="43">
        <v>5.1446759259259262E-2</v>
      </c>
      <c r="S55" s="37"/>
      <c r="T55" s="39">
        <v>24</v>
      </c>
      <c r="U55" s="46">
        <v>50</v>
      </c>
      <c r="V55" s="47">
        <v>0.13841435185185186</v>
      </c>
      <c r="W55" s="40">
        <v>0</v>
      </c>
      <c r="X55" s="38">
        <v>33</v>
      </c>
      <c r="Y55" s="45">
        <v>50</v>
      </c>
      <c r="Z55" s="43">
        <v>0.18180555555555555</v>
      </c>
      <c r="AA55" s="37">
        <v>0</v>
      </c>
      <c r="AB55" s="39">
        <v>52</v>
      </c>
      <c r="AC55" s="46">
        <v>50</v>
      </c>
      <c r="AD55" s="268">
        <v>0.13267361111111112</v>
      </c>
      <c r="AE55" s="269">
        <v>1.5046296296296294E-3</v>
      </c>
      <c r="AF55" s="37"/>
      <c r="AG55" s="44"/>
      <c r="AH55" s="39">
        <v>52</v>
      </c>
      <c r="AI55" s="46">
        <v>50</v>
      </c>
      <c r="AJ55" s="47">
        <v>0.13267361111111112</v>
      </c>
      <c r="AK55" s="40">
        <v>3.4722222222222222E-5</v>
      </c>
    </row>
    <row r="56" spans="1:37" s="71" customFormat="1" ht="13.7" customHeight="1" x14ac:dyDescent="0.2">
      <c r="A56" s="55">
        <v>45</v>
      </c>
      <c r="B56" s="115">
        <v>27</v>
      </c>
      <c r="C56" s="65" t="e">
        <f t="shared" si="10"/>
        <v>#N/A</v>
      </c>
      <c r="D56" s="66" t="e">
        <f t="shared" si="11"/>
        <v>#N/A</v>
      </c>
      <c r="E56" s="67" t="e">
        <f t="shared" si="12"/>
        <v>#N/A</v>
      </c>
      <c r="F56" s="68" t="e">
        <f t="shared" si="13"/>
        <v>#N/A</v>
      </c>
      <c r="G56" s="69" t="e">
        <f t="shared" si="14"/>
        <v>#N/A</v>
      </c>
      <c r="H56" s="69" t="e">
        <f t="shared" si="15"/>
        <v>#N/A</v>
      </c>
      <c r="I56" s="267">
        <f t="shared" si="16"/>
        <v>0.50280092592592596</v>
      </c>
      <c r="J56" s="33">
        <f t="shared" si="17"/>
        <v>8.796296296296191E-4</v>
      </c>
      <c r="K56" s="33"/>
      <c r="M56" s="71">
        <f t="shared" si="18"/>
        <v>45</v>
      </c>
      <c r="N56" s="71">
        <f t="shared" si="19"/>
        <v>181</v>
      </c>
      <c r="P56" s="38">
        <v>22</v>
      </c>
      <c r="Q56" s="45">
        <v>27</v>
      </c>
      <c r="R56" s="43">
        <v>5.1446759259259262E-2</v>
      </c>
      <c r="S56" s="37"/>
      <c r="T56" s="39">
        <v>78</v>
      </c>
      <c r="U56" s="46">
        <v>27</v>
      </c>
      <c r="V56" s="47">
        <v>0.13841435185185186</v>
      </c>
      <c r="W56" s="40">
        <v>3.4722222222222222E-5</v>
      </c>
      <c r="X56" s="38">
        <v>28</v>
      </c>
      <c r="Y56" s="45">
        <v>27</v>
      </c>
      <c r="Z56" s="43">
        <v>0.18180555555555555</v>
      </c>
      <c r="AA56" s="37">
        <v>0</v>
      </c>
      <c r="AB56" s="39">
        <v>53</v>
      </c>
      <c r="AC56" s="46">
        <v>27</v>
      </c>
      <c r="AD56" s="268">
        <v>0.13271990740740741</v>
      </c>
      <c r="AE56" s="269">
        <v>1.5509259259259261E-3</v>
      </c>
      <c r="AF56" s="37"/>
      <c r="AG56" s="44"/>
      <c r="AH56" s="39">
        <v>53</v>
      </c>
      <c r="AI56" s="46">
        <v>27</v>
      </c>
      <c r="AJ56" s="47">
        <v>0.13271990740740741</v>
      </c>
      <c r="AK56" s="40">
        <v>3.4722222222222222E-5</v>
      </c>
    </row>
    <row r="57" spans="1:37" s="71" customFormat="1" ht="13.7" customHeight="1" x14ac:dyDescent="0.2">
      <c r="A57" s="55">
        <v>46</v>
      </c>
      <c r="B57" s="115">
        <v>124</v>
      </c>
      <c r="C57" s="65" t="str">
        <f t="shared" si="10"/>
        <v>CZE19970613</v>
      </c>
      <c r="D57" s="66" t="str">
        <f t="shared" si="11"/>
        <v xml:space="preserve">ŠÁNA Jiří </v>
      </c>
      <c r="E57" s="67" t="str">
        <f t="shared" si="12"/>
        <v xml:space="preserve">SKC TUFO PROSTĚJOV </v>
      </c>
      <c r="F57" s="68">
        <f t="shared" si="13"/>
        <v>8743</v>
      </c>
      <c r="G57" s="69" t="str">
        <f t="shared" si="14"/>
        <v>JUNIOR*</v>
      </c>
      <c r="H57" s="69" t="str">
        <f t="shared" si="15"/>
        <v>SKC</v>
      </c>
      <c r="I57" s="267">
        <f t="shared" si="16"/>
        <v>0.50283564814814818</v>
      </c>
      <c r="J57" s="33">
        <f t="shared" si="17"/>
        <v>9.1435185185184675E-4</v>
      </c>
      <c r="K57" s="33"/>
      <c r="M57" s="71">
        <f t="shared" si="18"/>
        <v>46</v>
      </c>
      <c r="N57" s="71">
        <f t="shared" si="19"/>
        <v>132</v>
      </c>
      <c r="P57" s="38">
        <v>34</v>
      </c>
      <c r="Q57" s="45">
        <v>124</v>
      </c>
      <c r="R57" s="43">
        <v>5.1446759259259262E-2</v>
      </c>
      <c r="S57" s="37"/>
      <c r="T57" s="39">
        <v>16</v>
      </c>
      <c r="U57" s="46">
        <v>124</v>
      </c>
      <c r="V57" s="47">
        <v>0.13841435185185186</v>
      </c>
      <c r="W57" s="40">
        <v>0</v>
      </c>
      <c r="X57" s="38">
        <v>34</v>
      </c>
      <c r="Y57" s="45">
        <v>124</v>
      </c>
      <c r="Z57" s="43">
        <v>0.18180555555555555</v>
      </c>
      <c r="AA57" s="37">
        <v>0</v>
      </c>
      <c r="AB57" s="39">
        <v>48</v>
      </c>
      <c r="AC57" s="46">
        <v>124</v>
      </c>
      <c r="AD57" s="268">
        <v>0.13267361111111112</v>
      </c>
      <c r="AE57" s="269">
        <v>1.5046296296296294E-3</v>
      </c>
      <c r="AF57" s="37"/>
      <c r="AG57" s="44"/>
      <c r="AH57" s="39">
        <v>48</v>
      </c>
      <c r="AI57" s="46">
        <v>124</v>
      </c>
      <c r="AJ57" s="47">
        <v>0.13267361111111112</v>
      </c>
      <c r="AK57" s="40">
        <v>0</v>
      </c>
    </row>
    <row r="58" spans="1:37" s="71" customFormat="1" ht="13.7" customHeight="1" x14ac:dyDescent="0.2">
      <c r="A58" s="55">
        <v>47</v>
      </c>
      <c r="B58" s="115">
        <v>123</v>
      </c>
      <c r="C58" s="65" t="str">
        <f t="shared" si="10"/>
        <v>CZE19971015</v>
      </c>
      <c r="D58" s="66" t="str">
        <f t="shared" si="11"/>
        <v xml:space="preserve">STRUPEK Matyáš </v>
      </c>
      <c r="E58" s="67" t="str">
        <f t="shared" si="12"/>
        <v xml:space="preserve">SKC TUFO PROSTĚJOV </v>
      </c>
      <c r="F58" s="68">
        <f t="shared" si="13"/>
        <v>11747</v>
      </c>
      <c r="G58" s="69" t="str">
        <f t="shared" si="14"/>
        <v>JUNIOR*</v>
      </c>
      <c r="H58" s="69" t="str">
        <f t="shared" si="15"/>
        <v>SKC</v>
      </c>
      <c r="I58" s="267">
        <f t="shared" si="16"/>
        <v>0.50283564814814818</v>
      </c>
      <c r="J58" s="33">
        <f t="shared" si="17"/>
        <v>9.1435185185184675E-4</v>
      </c>
      <c r="K58" s="33"/>
      <c r="M58" s="71">
        <f t="shared" si="18"/>
        <v>47</v>
      </c>
      <c r="N58" s="71">
        <f t="shared" si="19"/>
        <v>227</v>
      </c>
      <c r="P58" s="38">
        <v>50</v>
      </c>
      <c r="Q58" s="45">
        <v>123</v>
      </c>
      <c r="R58" s="43">
        <v>5.1446759259259262E-2</v>
      </c>
      <c r="S58" s="37"/>
      <c r="T58" s="39">
        <v>62</v>
      </c>
      <c r="U58" s="46">
        <v>123</v>
      </c>
      <c r="V58" s="47">
        <v>0.13841435185185186</v>
      </c>
      <c r="W58" s="40">
        <v>0</v>
      </c>
      <c r="X58" s="38">
        <v>66</v>
      </c>
      <c r="Y58" s="45">
        <v>123</v>
      </c>
      <c r="Z58" s="43">
        <v>0.18180555555555555</v>
      </c>
      <c r="AA58" s="37">
        <v>0</v>
      </c>
      <c r="AB58" s="39">
        <v>49</v>
      </c>
      <c r="AC58" s="46">
        <v>123</v>
      </c>
      <c r="AD58" s="268">
        <v>0.13267361111111112</v>
      </c>
      <c r="AE58" s="269">
        <v>1.5046296296296294E-3</v>
      </c>
      <c r="AF58" s="37"/>
      <c r="AG58" s="44"/>
      <c r="AH58" s="39">
        <v>49</v>
      </c>
      <c r="AI58" s="46">
        <v>123</v>
      </c>
      <c r="AJ58" s="47">
        <v>0.13267361111111112</v>
      </c>
      <c r="AK58" s="40">
        <v>0</v>
      </c>
    </row>
    <row r="59" spans="1:37" s="71" customFormat="1" ht="13.7" customHeight="1" x14ac:dyDescent="0.2">
      <c r="A59" s="55">
        <v>48</v>
      </c>
      <c r="B59" s="115">
        <v>82</v>
      </c>
      <c r="C59" s="65" t="str">
        <f t="shared" si="10"/>
        <v>CZE19960127</v>
      </c>
      <c r="D59" s="66" t="str">
        <f t="shared" si="11"/>
        <v xml:space="preserve">ŠIPOŠ Marek </v>
      </c>
      <c r="E59" s="67" t="str">
        <f t="shared" si="12"/>
        <v xml:space="preserve">TJ KOVO PRAHA </v>
      </c>
      <c r="F59" s="68">
        <f t="shared" si="13"/>
        <v>17984</v>
      </c>
      <c r="G59" s="69" t="str">
        <f t="shared" si="14"/>
        <v>JUNIOR</v>
      </c>
      <c r="H59" s="69" t="str">
        <f t="shared" si="15"/>
        <v>KOV</v>
      </c>
      <c r="I59" s="267">
        <f t="shared" si="16"/>
        <v>0.50283564814814818</v>
      </c>
      <c r="J59" s="33">
        <f t="shared" si="17"/>
        <v>9.1435185185184675E-4</v>
      </c>
      <c r="K59" s="33"/>
      <c r="M59" s="71">
        <f t="shared" si="18"/>
        <v>48</v>
      </c>
      <c r="N59" s="71">
        <f t="shared" si="19"/>
        <v>274</v>
      </c>
      <c r="P59" s="38">
        <v>90</v>
      </c>
      <c r="Q59" s="45">
        <v>82</v>
      </c>
      <c r="R59" s="43">
        <v>5.1446759259259262E-2</v>
      </c>
      <c r="S59" s="37"/>
      <c r="T59" s="39">
        <v>66</v>
      </c>
      <c r="U59" s="46">
        <v>82</v>
      </c>
      <c r="V59" s="47">
        <v>0.13841435185185186</v>
      </c>
      <c r="W59" s="40">
        <v>0</v>
      </c>
      <c r="X59" s="38">
        <v>67</v>
      </c>
      <c r="Y59" s="45">
        <v>82</v>
      </c>
      <c r="Z59" s="43">
        <v>0.18180555555555555</v>
      </c>
      <c r="AA59" s="37">
        <v>0</v>
      </c>
      <c r="AB59" s="39">
        <v>51</v>
      </c>
      <c r="AC59" s="46">
        <v>82</v>
      </c>
      <c r="AD59" s="268">
        <v>0.13267361111111112</v>
      </c>
      <c r="AE59" s="269">
        <v>1.5046296296296294E-3</v>
      </c>
      <c r="AF59" s="37"/>
      <c r="AG59" s="44"/>
      <c r="AH59" s="39">
        <v>51</v>
      </c>
      <c r="AI59" s="46">
        <v>82</v>
      </c>
      <c r="AJ59" s="47">
        <v>0.13267361111111112</v>
      </c>
      <c r="AK59" s="40">
        <v>0</v>
      </c>
    </row>
    <row r="60" spans="1:37" s="71" customFormat="1" ht="13.7" customHeight="1" x14ac:dyDescent="0.2">
      <c r="A60" s="55">
        <v>49</v>
      </c>
      <c r="B60" s="115">
        <v>25</v>
      </c>
      <c r="C60" s="65" t="e">
        <f t="shared" si="10"/>
        <v>#N/A</v>
      </c>
      <c r="D60" s="66" t="e">
        <f t="shared" si="11"/>
        <v>#N/A</v>
      </c>
      <c r="E60" s="67" t="e">
        <f t="shared" si="12"/>
        <v>#N/A</v>
      </c>
      <c r="F60" s="68" t="e">
        <f t="shared" si="13"/>
        <v>#N/A</v>
      </c>
      <c r="G60" s="69" t="e">
        <f t="shared" si="14"/>
        <v>#N/A</v>
      </c>
      <c r="H60" s="69" t="e">
        <f t="shared" si="15"/>
        <v>#N/A</v>
      </c>
      <c r="I60" s="267">
        <f t="shared" si="16"/>
        <v>0.50283564814814818</v>
      </c>
      <c r="J60" s="33">
        <f t="shared" si="17"/>
        <v>9.1435185185184675E-4</v>
      </c>
      <c r="K60" s="33"/>
      <c r="M60" s="71">
        <f t="shared" si="18"/>
        <v>49</v>
      </c>
      <c r="N60" s="71">
        <f t="shared" si="19"/>
        <v>253</v>
      </c>
      <c r="P60" s="38">
        <v>60</v>
      </c>
      <c r="Q60" s="45">
        <v>25</v>
      </c>
      <c r="R60" s="43">
        <v>5.1446759259259262E-2</v>
      </c>
      <c r="S60" s="37"/>
      <c r="T60" s="39">
        <v>74</v>
      </c>
      <c r="U60" s="46">
        <v>25</v>
      </c>
      <c r="V60" s="47">
        <v>0.13841435185185186</v>
      </c>
      <c r="W60" s="40">
        <v>0</v>
      </c>
      <c r="X60" s="38">
        <v>65</v>
      </c>
      <c r="Y60" s="45">
        <v>25</v>
      </c>
      <c r="Z60" s="43">
        <v>0.18180555555555555</v>
      </c>
      <c r="AA60" s="37">
        <v>0</v>
      </c>
      <c r="AB60" s="39">
        <v>54</v>
      </c>
      <c r="AC60" s="46">
        <v>25</v>
      </c>
      <c r="AD60" s="268">
        <v>0.13271990740740741</v>
      </c>
      <c r="AE60" s="269">
        <v>1.5509259259259261E-3</v>
      </c>
      <c r="AF60" s="37"/>
      <c r="AG60" s="44"/>
      <c r="AH60" s="39">
        <v>54</v>
      </c>
      <c r="AI60" s="46">
        <v>25</v>
      </c>
      <c r="AJ60" s="47">
        <v>0.13271990740740741</v>
      </c>
      <c r="AK60" s="40">
        <v>0</v>
      </c>
    </row>
    <row r="61" spans="1:37" s="71" customFormat="1" ht="13.7" customHeight="1" x14ac:dyDescent="0.2">
      <c r="A61" s="55">
        <v>50</v>
      </c>
      <c r="B61" s="115">
        <v>59</v>
      </c>
      <c r="C61" s="65" t="str">
        <f t="shared" si="10"/>
        <v>CZE19960727</v>
      </c>
      <c r="D61" s="66" t="str">
        <f t="shared" si="11"/>
        <v xml:space="preserve">PREJDA Václav </v>
      </c>
      <c r="E61" s="67" t="str">
        <f t="shared" si="12"/>
        <v xml:space="preserve">SK JIŘÍ TEAM OSTRAVA </v>
      </c>
      <c r="F61" s="68">
        <f t="shared" si="13"/>
        <v>16035</v>
      </c>
      <c r="G61" s="69" t="str">
        <f t="shared" si="14"/>
        <v>JUNIOR</v>
      </c>
      <c r="H61" s="69" t="str">
        <f t="shared" si="15"/>
        <v>GLI</v>
      </c>
      <c r="I61" s="267">
        <f t="shared" si="16"/>
        <v>0.50283564814814818</v>
      </c>
      <c r="J61" s="33">
        <f t="shared" si="17"/>
        <v>9.1435185185184675E-4</v>
      </c>
      <c r="K61" s="33"/>
      <c r="M61" s="71">
        <f t="shared" si="18"/>
        <v>50</v>
      </c>
      <c r="N61" s="71">
        <f t="shared" si="19"/>
        <v>153</v>
      </c>
      <c r="P61" s="38">
        <v>47</v>
      </c>
      <c r="Q61" s="45">
        <v>59</v>
      </c>
      <c r="R61" s="43">
        <v>5.1446759259259262E-2</v>
      </c>
      <c r="S61" s="37"/>
      <c r="T61" s="39">
        <v>13</v>
      </c>
      <c r="U61" s="46">
        <v>59</v>
      </c>
      <c r="V61" s="47">
        <v>0.13841435185185186</v>
      </c>
      <c r="W61" s="40">
        <v>0</v>
      </c>
      <c r="X61" s="38">
        <v>30</v>
      </c>
      <c r="Y61" s="45">
        <v>59</v>
      </c>
      <c r="Z61" s="43">
        <v>0.18180555555555555</v>
      </c>
      <c r="AA61" s="37">
        <v>0</v>
      </c>
      <c r="AB61" s="39">
        <v>63</v>
      </c>
      <c r="AC61" s="46">
        <v>59</v>
      </c>
      <c r="AD61" s="268">
        <v>0.13325231481481481</v>
      </c>
      <c r="AE61" s="269">
        <v>2.0833333333333333E-3</v>
      </c>
      <c r="AF61" s="37"/>
      <c r="AG61" s="44"/>
      <c r="AH61" s="39">
        <v>63</v>
      </c>
      <c r="AI61" s="46">
        <v>59</v>
      </c>
      <c r="AJ61" s="47">
        <v>0.13325231481481481</v>
      </c>
      <c r="AK61" s="40">
        <v>0</v>
      </c>
    </row>
    <row r="62" spans="1:37" s="71" customFormat="1" ht="13.7" customHeight="1" x14ac:dyDescent="0.2">
      <c r="A62" s="55">
        <v>51</v>
      </c>
      <c r="B62" s="115">
        <v>60</v>
      </c>
      <c r="C62" s="65" t="e">
        <f t="shared" si="10"/>
        <v>#N/A</v>
      </c>
      <c r="D62" s="66" t="e">
        <f t="shared" si="11"/>
        <v>#N/A</v>
      </c>
      <c r="E62" s="67" t="e">
        <f t="shared" si="12"/>
        <v>#N/A</v>
      </c>
      <c r="F62" s="68" t="e">
        <f t="shared" si="13"/>
        <v>#N/A</v>
      </c>
      <c r="G62" s="69" t="e">
        <f t="shared" si="14"/>
        <v>#N/A</v>
      </c>
      <c r="H62" s="69" t="e">
        <f t="shared" si="15"/>
        <v>#N/A</v>
      </c>
      <c r="I62" s="267">
        <f t="shared" si="16"/>
        <v>0.50283564814814818</v>
      </c>
      <c r="J62" s="33">
        <f t="shared" si="17"/>
        <v>9.1435185185184675E-4</v>
      </c>
      <c r="K62" s="33"/>
      <c r="M62" s="71">
        <f t="shared" si="18"/>
        <v>51</v>
      </c>
      <c r="N62" s="71">
        <f t="shared" si="19"/>
        <v>239</v>
      </c>
      <c r="P62" s="38">
        <v>74</v>
      </c>
      <c r="Q62" s="45">
        <v>60</v>
      </c>
      <c r="R62" s="43">
        <v>5.1446759259259262E-2</v>
      </c>
      <c r="S62" s="37"/>
      <c r="T62" s="39">
        <v>64</v>
      </c>
      <c r="U62" s="46">
        <v>60</v>
      </c>
      <c r="V62" s="47">
        <v>0.13841435185185186</v>
      </c>
      <c r="W62" s="40">
        <v>0</v>
      </c>
      <c r="X62" s="38">
        <v>37</v>
      </c>
      <c r="Y62" s="45">
        <v>60</v>
      </c>
      <c r="Z62" s="43">
        <v>0.18180555555555555</v>
      </c>
      <c r="AA62" s="37">
        <v>0</v>
      </c>
      <c r="AB62" s="39">
        <v>64</v>
      </c>
      <c r="AC62" s="46">
        <v>60</v>
      </c>
      <c r="AD62" s="268">
        <v>0.13325231481481481</v>
      </c>
      <c r="AE62" s="269">
        <v>2.0833333333333333E-3</v>
      </c>
      <c r="AF62" s="37"/>
      <c r="AG62" s="44"/>
      <c r="AH62" s="39">
        <v>64</v>
      </c>
      <c r="AI62" s="46">
        <v>60</v>
      </c>
      <c r="AJ62" s="47">
        <v>0.13325231481481481</v>
      </c>
      <c r="AK62" s="40">
        <v>0</v>
      </c>
    </row>
    <row r="63" spans="1:37" s="71" customFormat="1" ht="13.7" customHeight="1" x14ac:dyDescent="0.2">
      <c r="A63" s="55">
        <v>52</v>
      </c>
      <c r="B63" s="115">
        <v>93</v>
      </c>
      <c r="C63" s="65" t="str">
        <f t="shared" si="10"/>
        <v>CZE19960424</v>
      </c>
      <c r="D63" s="66" t="str">
        <f t="shared" si="11"/>
        <v xml:space="preserve">GRUBER Pavel </v>
      </c>
      <c r="E63" s="67" t="str">
        <f t="shared" si="12"/>
        <v xml:space="preserve">TJ FAVORIT BRNO </v>
      </c>
      <c r="F63" s="68">
        <f t="shared" si="13"/>
        <v>13075</v>
      </c>
      <c r="G63" s="69" t="str">
        <f t="shared" si="14"/>
        <v>JUNIOR</v>
      </c>
      <c r="H63" s="69" t="str">
        <f t="shared" si="15"/>
        <v>FAV</v>
      </c>
      <c r="I63" s="267">
        <f t="shared" si="16"/>
        <v>0.5056828703703703</v>
      </c>
      <c r="J63" s="33">
        <f t="shared" si="17"/>
        <v>3.7615740740739589E-3</v>
      </c>
      <c r="K63" s="33"/>
      <c r="M63" s="71">
        <f t="shared" si="18"/>
        <v>52</v>
      </c>
      <c r="N63" s="71">
        <f t="shared" si="19"/>
        <v>127</v>
      </c>
      <c r="P63" s="38">
        <v>19</v>
      </c>
      <c r="Q63" s="45">
        <v>93</v>
      </c>
      <c r="R63" s="43">
        <v>5.1446759259259262E-2</v>
      </c>
      <c r="S63" s="37"/>
      <c r="T63" s="39">
        <v>93</v>
      </c>
      <c r="U63" s="46">
        <v>93</v>
      </c>
      <c r="V63" s="47">
        <v>0.14129629629629628</v>
      </c>
      <c r="W63" s="40">
        <v>3.4722222222222222E-5</v>
      </c>
      <c r="X63" s="38">
        <v>13</v>
      </c>
      <c r="Y63" s="45">
        <v>93</v>
      </c>
      <c r="Z63" s="43">
        <v>0.18180555555555555</v>
      </c>
      <c r="AA63" s="37">
        <v>0</v>
      </c>
      <c r="AB63" s="39">
        <v>2</v>
      </c>
      <c r="AC63" s="46">
        <v>93</v>
      </c>
      <c r="AD63" s="268">
        <v>0.13116898148148148</v>
      </c>
      <c r="AE63" s="269">
        <v>0</v>
      </c>
      <c r="AF63" s="37"/>
      <c r="AG63" s="44"/>
      <c r="AH63" s="39">
        <v>2</v>
      </c>
      <c r="AI63" s="46">
        <v>93</v>
      </c>
      <c r="AJ63" s="47">
        <v>0.13116898148148148</v>
      </c>
      <c r="AK63" s="40">
        <v>6.9444444444444444E-5</v>
      </c>
    </row>
    <row r="64" spans="1:37" s="71" customFormat="1" ht="13.7" customHeight="1" x14ac:dyDescent="0.2">
      <c r="A64" s="55">
        <v>53</v>
      </c>
      <c r="B64" s="115">
        <v>73</v>
      </c>
      <c r="C64" s="65" t="str">
        <f t="shared" si="10"/>
        <v>SVK19970207</v>
      </c>
      <c r="D64" s="66" t="str">
        <f t="shared" si="11"/>
        <v>GAVENDA Miroslav</v>
      </c>
      <c r="E64" s="67" t="str">
        <f t="shared" si="12"/>
        <v>SLÁVIA ŠG TRENČÍN</v>
      </c>
      <c r="F64" s="68">
        <f t="shared" si="13"/>
        <v>6366</v>
      </c>
      <c r="G64" s="69" t="str">
        <f t="shared" si="14"/>
        <v>JUNIOR*</v>
      </c>
      <c r="H64" s="69" t="str">
        <f t="shared" si="15"/>
        <v>SLA</v>
      </c>
      <c r="I64" s="267">
        <f t="shared" si="16"/>
        <v>0.50571759259259252</v>
      </c>
      <c r="J64" s="33">
        <f t="shared" si="17"/>
        <v>3.7962962962961866E-3</v>
      </c>
      <c r="K64" s="33"/>
      <c r="M64" s="71">
        <f t="shared" si="18"/>
        <v>53</v>
      </c>
      <c r="N64" s="71">
        <f t="shared" si="19"/>
        <v>200</v>
      </c>
      <c r="P64" s="38">
        <v>23</v>
      </c>
      <c r="Q64" s="45">
        <v>73</v>
      </c>
      <c r="R64" s="43">
        <v>5.1446759259259262E-2</v>
      </c>
      <c r="S64" s="37"/>
      <c r="T64" s="39">
        <v>92</v>
      </c>
      <c r="U64" s="46">
        <v>73</v>
      </c>
      <c r="V64" s="47">
        <v>0.14129629629629628</v>
      </c>
      <c r="W64" s="40">
        <v>0</v>
      </c>
      <c r="X64" s="38">
        <v>52</v>
      </c>
      <c r="Y64" s="45">
        <v>73</v>
      </c>
      <c r="Z64" s="43">
        <v>0.18180555555555555</v>
      </c>
      <c r="AA64" s="37">
        <v>0</v>
      </c>
      <c r="AB64" s="39">
        <v>33</v>
      </c>
      <c r="AC64" s="46">
        <v>73</v>
      </c>
      <c r="AD64" s="268">
        <v>0.13127314814814814</v>
      </c>
      <c r="AE64" s="269">
        <v>1.0416666666666667E-4</v>
      </c>
      <c r="AF64" s="37"/>
      <c r="AG64" s="44"/>
      <c r="AH64" s="39">
        <v>33</v>
      </c>
      <c r="AI64" s="46">
        <v>73</v>
      </c>
      <c r="AJ64" s="47">
        <v>0.13127314814814814</v>
      </c>
      <c r="AK64" s="40">
        <v>0</v>
      </c>
    </row>
    <row r="65" spans="1:37" s="71" customFormat="1" ht="13.7" customHeight="1" x14ac:dyDescent="0.2">
      <c r="A65" s="55">
        <v>54</v>
      </c>
      <c r="B65" s="115">
        <v>90</v>
      </c>
      <c r="C65" s="65" t="e">
        <f t="shared" si="10"/>
        <v>#N/A</v>
      </c>
      <c r="D65" s="66" t="e">
        <f t="shared" si="11"/>
        <v>#N/A</v>
      </c>
      <c r="E65" s="67" t="e">
        <f t="shared" si="12"/>
        <v>#N/A</v>
      </c>
      <c r="F65" s="68" t="e">
        <f t="shared" si="13"/>
        <v>#N/A</v>
      </c>
      <c r="G65" s="69" t="e">
        <f t="shared" si="14"/>
        <v>#N/A</v>
      </c>
      <c r="H65" s="69" t="e">
        <f t="shared" si="15"/>
        <v>#N/A</v>
      </c>
      <c r="I65" s="267">
        <f t="shared" si="16"/>
        <v>0.50385416666666671</v>
      </c>
      <c r="J65" s="33">
        <f t="shared" si="17"/>
        <v>1.9328703703703765E-3</v>
      </c>
      <c r="K65" s="33"/>
      <c r="M65" s="71">
        <f t="shared" si="18"/>
        <v>54</v>
      </c>
      <c r="N65" s="71">
        <f t="shared" si="19"/>
        <v>193</v>
      </c>
      <c r="P65" s="38">
        <v>46</v>
      </c>
      <c r="Q65" s="45">
        <v>90</v>
      </c>
      <c r="R65" s="43">
        <v>5.1446759259259262E-2</v>
      </c>
      <c r="S65" s="37"/>
      <c r="T65" s="39">
        <v>7</v>
      </c>
      <c r="U65" s="46">
        <v>90</v>
      </c>
      <c r="V65" s="47">
        <v>0.13841435185185186</v>
      </c>
      <c r="W65" s="40">
        <v>0</v>
      </c>
      <c r="X65" s="38">
        <v>75</v>
      </c>
      <c r="Y65" s="45">
        <v>90</v>
      </c>
      <c r="Z65" s="43">
        <v>0.18282407407407408</v>
      </c>
      <c r="AA65" s="37">
        <v>0</v>
      </c>
      <c r="AB65" s="39">
        <v>65</v>
      </c>
      <c r="AC65" s="46">
        <v>90</v>
      </c>
      <c r="AD65" s="268">
        <v>0.13325231481481481</v>
      </c>
      <c r="AE65" s="269">
        <v>2.0833333333333333E-3</v>
      </c>
      <c r="AF65" s="37"/>
      <c r="AG65" s="44"/>
      <c r="AH65" s="39">
        <v>65</v>
      </c>
      <c r="AI65" s="46">
        <v>90</v>
      </c>
      <c r="AJ65" s="47">
        <v>0.13325231481481481</v>
      </c>
      <c r="AK65" s="40">
        <v>0</v>
      </c>
    </row>
    <row r="66" spans="1:37" s="71" customFormat="1" ht="13.7" customHeight="1" x14ac:dyDescent="0.2">
      <c r="A66" s="55">
        <v>55</v>
      </c>
      <c r="B66" s="115">
        <v>121</v>
      </c>
      <c r="C66" s="65" t="str">
        <f t="shared" si="10"/>
        <v>CZE19981231</v>
      </c>
      <c r="D66" s="66" t="str">
        <f t="shared" si="11"/>
        <v xml:space="preserve">BAJER Vilém </v>
      </c>
      <c r="E66" s="67" t="str">
        <f t="shared" si="12"/>
        <v xml:space="preserve">SKC TUFO PROSTĚJOV </v>
      </c>
      <c r="F66" s="68">
        <f t="shared" si="13"/>
        <v>6871</v>
      </c>
      <c r="G66" s="69" t="str">
        <f t="shared" si="14"/>
        <v>CADET</v>
      </c>
      <c r="H66" s="69" t="str">
        <f t="shared" si="15"/>
        <v>SKC</v>
      </c>
      <c r="I66" s="267">
        <f t="shared" si="16"/>
        <v>0.50451388888888893</v>
      </c>
      <c r="J66" s="33">
        <f t="shared" si="17"/>
        <v>2.5925925925925908E-3</v>
      </c>
      <c r="K66" s="33"/>
      <c r="M66" s="71">
        <f t="shared" si="18"/>
        <v>55</v>
      </c>
      <c r="N66" s="71">
        <f t="shared" si="19"/>
        <v>255</v>
      </c>
      <c r="P66" s="38">
        <v>99</v>
      </c>
      <c r="Q66" s="45">
        <v>121</v>
      </c>
      <c r="R66" s="43">
        <v>5.3124999999999999E-2</v>
      </c>
      <c r="S66" s="37"/>
      <c r="T66" s="39">
        <v>40</v>
      </c>
      <c r="U66" s="46">
        <v>121</v>
      </c>
      <c r="V66" s="47">
        <v>0.13841435185185186</v>
      </c>
      <c r="W66" s="40">
        <v>0</v>
      </c>
      <c r="X66" s="38">
        <v>56</v>
      </c>
      <c r="Y66" s="45">
        <v>121</v>
      </c>
      <c r="Z66" s="43">
        <v>0.18180555555555555</v>
      </c>
      <c r="AA66" s="37">
        <v>0</v>
      </c>
      <c r="AB66" s="39">
        <v>60</v>
      </c>
      <c r="AC66" s="46">
        <v>121</v>
      </c>
      <c r="AD66" s="268">
        <v>0.13325231481481481</v>
      </c>
      <c r="AE66" s="269">
        <v>2.0833333333333333E-3</v>
      </c>
      <c r="AF66" s="37"/>
      <c r="AG66" s="44"/>
      <c r="AH66" s="39">
        <v>60</v>
      </c>
      <c r="AI66" s="46">
        <v>121</v>
      </c>
      <c r="AJ66" s="47">
        <v>0.13325231481481481</v>
      </c>
      <c r="AK66" s="40">
        <v>0</v>
      </c>
    </row>
    <row r="67" spans="1:37" s="71" customFormat="1" ht="13.7" customHeight="1" x14ac:dyDescent="0.2">
      <c r="A67" s="55">
        <v>56</v>
      </c>
      <c r="B67" s="115">
        <v>8</v>
      </c>
      <c r="C67" s="65" t="str">
        <f t="shared" si="10"/>
        <v>GER19980416</v>
      </c>
      <c r="D67" s="66" t="str">
        <f t="shared" si="11"/>
        <v>KÄßMANN Fabian</v>
      </c>
      <c r="E67" s="67" t="str">
        <f t="shared" si="12"/>
        <v>1.RSV 1886 GREIZ</v>
      </c>
      <c r="F67" s="68" t="str">
        <f t="shared" si="13"/>
        <v>THÜ173410</v>
      </c>
      <c r="G67" s="69" t="str">
        <f t="shared" si="14"/>
        <v>CADET</v>
      </c>
      <c r="H67" s="69" t="str">
        <f t="shared" si="15"/>
        <v>TUR</v>
      </c>
      <c r="I67" s="267">
        <f t="shared" si="16"/>
        <v>0.50533564814814813</v>
      </c>
      <c r="J67" s="33">
        <f t="shared" si="17"/>
        <v>3.4143518518517935E-3</v>
      </c>
      <c r="K67" s="33"/>
      <c r="M67" s="71">
        <f t="shared" si="18"/>
        <v>56</v>
      </c>
      <c r="N67" s="71">
        <f t="shared" si="19"/>
        <v>288</v>
      </c>
      <c r="P67" s="38">
        <v>115</v>
      </c>
      <c r="Q67" s="45">
        <v>8</v>
      </c>
      <c r="R67" s="43">
        <v>5.3946759259259257E-2</v>
      </c>
      <c r="S67" s="37"/>
      <c r="T67" s="39">
        <v>76</v>
      </c>
      <c r="U67" s="46">
        <v>8</v>
      </c>
      <c r="V67" s="47">
        <v>0.13841435185185186</v>
      </c>
      <c r="W67" s="40">
        <v>0</v>
      </c>
      <c r="X67" s="38">
        <v>47</v>
      </c>
      <c r="Y67" s="45">
        <v>8</v>
      </c>
      <c r="Z67" s="43">
        <v>0.18180555555555555</v>
      </c>
      <c r="AA67" s="37">
        <v>0</v>
      </c>
      <c r="AB67" s="39">
        <v>50</v>
      </c>
      <c r="AC67" s="46">
        <v>8</v>
      </c>
      <c r="AD67" s="268">
        <v>0.13267361111111112</v>
      </c>
      <c r="AE67" s="269">
        <v>1.5046296296296294E-3</v>
      </c>
      <c r="AF67" s="37"/>
      <c r="AG67" s="44"/>
      <c r="AH67" s="39">
        <v>50</v>
      </c>
      <c r="AI67" s="46">
        <v>8</v>
      </c>
      <c r="AJ67" s="47">
        <v>0.13267361111111112</v>
      </c>
      <c r="AK67" s="40">
        <v>0</v>
      </c>
    </row>
    <row r="68" spans="1:37" s="71" customFormat="1" ht="13.7" customHeight="1" x14ac:dyDescent="0.2">
      <c r="A68" s="55">
        <v>57</v>
      </c>
      <c r="B68" s="115">
        <v>56</v>
      </c>
      <c r="C68" s="65" t="str">
        <f t="shared" si="10"/>
        <v>POL19970322</v>
      </c>
      <c r="D68" s="66" t="str">
        <f t="shared" si="11"/>
        <v>FOLTYN Maciej</v>
      </c>
      <c r="E68" s="67" t="str">
        <f t="shared" si="12"/>
        <v>GRUPA KOLARSKA GLIWICE BA</v>
      </c>
      <c r="F68" s="68" t="str">
        <f t="shared" si="13"/>
        <v>SLA219</v>
      </c>
      <c r="G68" s="69" t="str">
        <f t="shared" si="14"/>
        <v>JUNIOR*</v>
      </c>
      <c r="H68" s="69" t="str">
        <f t="shared" si="15"/>
        <v>GLI</v>
      </c>
      <c r="I68" s="267">
        <f t="shared" si="16"/>
        <v>0.50482638888888887</v>
      </c>
      <c r="J68" s="33">
        <f t="shared" si="17"/>
        <v>2.9050925925925286E-3</v>
      </c>
      <c r="K68" s="33"/>
      <c r="M68" s="71">
        <f t="shared" si="18"/>
        <v>57</v>
      </c>
      <c r="N68" s="71">
        <f t="shared" si="19"/>
        <v>230</v>
      </c>
      <c r="P68" s="38">
        <v>113</v>
      </c>
      <c r="Q68" s="45">
        <v>56</v>
      </c>
      <c r="R68" s="43">
        <v>5.3946759259259257E-2</v>
      </c>
      <c r="S68" s="37"/>
      <c r="T68" s="39">
        <v>51</v>
      </c>
      <c r="U68" s="46">
        <v>56</v>
      </c>
      <c r="V68" s="47">
        <v>0.13841435185185186</v>
      </c>
      <c r="W68" s="40">
        <v>0</v>
      </c>
      <c r="X68" s="38">
        <v>4</v>
      </c>
      <c r="Y68" s="45">
        <v>56</v>
      </c>
      <c r="Z68" s="43">
        <v>0.18129629629629629</v>
      </c>
      <c r="AA68" s="37">
        <v>0</v>
      </c>
      <c r="AB68" s="39">
        <v>62</v>
      </c>
      <c r="AC68" s="46">
        <v>56</v>
      </c>
      <c r="AD68" s="268">
        <v>0.13325231481481481</v>
      </c>
      <c r="AE68" s="269">
        <v>2.0833333333333333E-3</v>
      </c>
      <c r="AF68" s="37"/>
      <c r="AG68" s="44"/>
      <c r="AH68" s="39">
        <v>62</v>
      </c>
      <c r="AI68" s="46">
        <v>56</v>
      </c>
      <c r="AJ68" s="47">
        <v>0.13325231481481481</v>
      </c>
      <c r="AK68" s="40">
        <v>0</v>
      </c>
    </row>
    <row r="69" spans="1:37" s="71" customFormat="1" ht="13.7" customHeight="1" x14ac:dyDescent="0.2">
      <c r="A69" s="55">
        <v>58</v>
      </c>
      <c r="B69" s="115">
        <v>100</v>
      </c>
      <c r="C69" s="65" t="e">
        <f t="shared" si="10"/>
        <v>#N/A</v>
      </c>
      <c r="D69" s="66" t="e">
        <f t="shared" si="11"/>
        <v>#N/A</v>
      </c>
      <c r="E69" s="67" t="e">
        <f t="shared" si="12"/>
        <v>#N/A</v>
      </c>
      <c r="F69" s="68" t="e">
        <f t="shared" si="13"/>
        <v>#N/A</v>
      </c>
      <c r="G69" s="69" t="e">
        <f t="shared" si="14"/>
        <v>#N/A</v>
      </c>
      <c r="H69" s="69" t="e">
        <f t="shared" si="15"/>
        <v>#N/A</v>
      </c>
      <c r="I69" s="267">
        <f t="shared" si="16"/>
        <v>0.50685185185185189</v>
      </c>
      <c r="J69" s="33">
        <f t="shared" si="17"/>
        <v>4.9305555555555491E-3</v>
      </c>
      <c r="K69" s="33"/>
      <c r="M69" s="71">
        <f t="shared" si="18"/>
        <v>58</v>
      </c>
      <c r="N69" s="71">
        <f t="shared" si="19"/>
        <v>259</v>
      </c>
      <c r="P69" s="38">
        <v>92</v>
      </c>
      <c r="Q69" s="45">
        <v>100</v>
      </c>
      <c r="R69" s="43">
        <v>5.1446759259259262E-2</v>
      </c>
      <c r="S69" s="37"/>
      <c r="T69" s="39">
        <v>27</v>
      </c>
      <c r="U69" s="46">
        <v>100</v>
      </c>
      <c r="V69" s="47">
        <v>0.13841435185185186</v>
      </c>
      <c r="W69" s="40">
        <v>0</v>
      </c>
      <c r="X69" s="38">
        <v>96</v>
      </c>
      <c r="Y69" s="45">
        <v>100</v>
      </c>
      <c r="Z69" s="43">
        <v>0.18582175925925926</v>
      </c>
      <c r="AA69" s="37">
        <v>0</v>
      </c>
      <c r="AB69" s="39">
        <v>44</v>
      </c>
      <c r="AC69" s="46">
        <v>100</v>
      </c>
      <c r="AD69" s="268">
        <v>0.13127314814814814</v>
      </c>
      <c r="AE69" s="269">
        <v>1.0416666666666667E-4</v>
      </c>
      <c r="AF69" s="37"/>
      <c r="AG69" s="44"/>
      <c r="AH69" s="39">
        <v>44</v>
      </c>
      <c r="AI69" s="46">
        <v>100</v>
      </c>
      <c r="AJ69" s="47">
        <v>0.13127314814814814</v>
      </c>
      <c r="AK69" s="40">
        <v>0</v>
      </c>
    </row>
    <row r="70" spans="1:37" s="71" customFormat="1" ht="13.7" customHeight="1" x14ac:dyDescent="0.2">
      <c r="A70" s="55">
        <v>59</v>
      </c>
      <c r="B70" s="115">
        <v>19</v>
      </c>
      <c r="C70" s="65" t="e">
        <f t="shared" si="10"/>
        <v>#N/A</v>
      </c>
      <c r="D70" s="66" t="e">
        <f t="shared" si="11"/>
        <v>#N/A</v>
      </c>
      <c r="E70" s="67" t="e">
        <f t="shared" si="12"/>
        <v>#N/A</v>
      </c>
      <c r="F70" s="68" t="e">
        <f t="shared" si="13"/>
        <v>#N/A</v>
      </c>
      <c r="G70" s="69" t="e">
        <f t="shared" si="14"/>
        <v>#N/A</v>
      </c>
      <c r="H70" s="69" t="e">
        <f t="shared" si="15"/>
        <v>#N/A</v>
      </c>
      <c r="I70" s="267">
        <f t="shared" si="16"/>
        <v>0.50283564814814818</v>
      </c>
      <c r="J70" s="33">
        <f t="shared" si="17"/>
        <v>9.1435185185184675E-4</v>
      </c>
      <c r="K70" s="33"/>
      <c r="M70" s="71">
        <f t="shared" si="18"/>
        <v>59</v>
      </c>
      <c r="N70" s="71">
        <f t="shared" si="19"/>
        <v>110</v>
      </c>
      <c r="P70" s="38">
        <v>15</v>
      </c>
      <c r="Q70" s="45">
        <v>19</v>
      </c>
      <c r="R70" s="43">
        <v>5.1446759259259262E-2</v>
      </c>
      <c r="S70" s="37"/>
      <c r="T70" s="39">
        <v>10</v>
      </c>
      <c r="U70" s="46">
        <v>19</v>
      </c>
      <c r="V70" s="47">
        <v>0.13841435185185186</v>
      </c>
      <c r="W70" s="40">
        <v>0</v>
      </c>
      <c r="X70" s="38">
        <v>18</v>
      </c>
      <c r="Y70" s="45">
        <v>19</v>
      </c>
      <c r="Z70" s="43">
        <v>0.18180555555555555</v>
      </c>
      <c r="AA70" s="37">
        <v>0</v>
      </c>
      <c r="AB70" s="39">
        <v>67</v>
      </c>
      <c r="AC70" s="46">
        <v>19</v>
      </c>
      <c r="AD70" s="268">
        <v>0.13538194444444443</v>
      </c>
      <c r="AE70" s="269">
        <v>4.2129629629629626E-3</v>
      </c>
      <c r="AF70" s="37"/>
      <c r="AG70" s="44"/>
      <c r="AH70" s="39">
        <v>67</v>
      </c>
      <c r="AI70" s="46">
        <v>19</v>
      </c>
      <c r="AJ70" s="47">
        <v>0.13538194444444443</v>
      </c>
      <c r="AK70" s="40">
        <v>0</v>
      </c>
    </row>
    <row r="71" spans="1:37" s="71" customFormat="1" ht="13.7" customHeight="1" x14ac:dyDescent="0.2">
      <c r="A71" s="55">
        <v>60</v>
      </c>
      <c r="B71" s="115">
        <v>118</v>
      </c>
      <c r="C71" s="65" t="e">
        <f t="shared" si="10"/>
        <v>#N/A</v>
      </c>
      <c r="D71" s="66" t="e">
        <f t="shared" si="11"/>
        <v>#N/A</v>
      </c>
      <c r="E71" s="67" t="e">
        <f t="shared" si="12"/>
        <v>#N/A</v>
      </c>
      <c r="F71" s="68" t="e">
        <f t="shared" si="13"/>
        <v>#N/A</v>
      </c>
      <c r="G71" s="69" t="e">
        <f t="shared" si="14"/>
        <v>#N/A</v>
      </c>
      <c r="H71" s="69" t="e">
        <f t="shared" si="15"/>
        <v>#N/A</v>
      </c>
      <c r="I71" s="267">
        <f t="shared" si="16"/>
        <v>0.50283564814814818</v>
      </c>
      <c r="J71" s="33">
        <f t="shared" si="17"/>
        <v>9.1435185185184675E-4</v>
      </c>
      <c r="K71" s="33"/>
      <c r="M71" s="71">
        <f t="shared" si="18"/>
        <v>60</v>
      </c>
      <c r="N71" s="71">
        <f t="shared" si="19"/>
        <v>226</v>
      </c>
      <c r="P71" s="38">
        <v>37</v>
      </c>
      <c r="Q71" s="45">
        <v>118</v>
      </c>
      <c r="R71" s="43">
        <v>5.1446759259259262E-2</v>
      </c>
      <c r="S71" s="37"/>
      <c r="T71" s="39">
        <v>63</v>
      </c>
      <c r="U71" s="46">
        <v>118</v>
      </c>
      <c r="V71" s="47">
        <v>0.13841435185185186</v>
      </c>
      <c r="W71" s="40">
        <v>0</v>
      </c>
      <c r="X71" s="38">
        <v>36</v>
      </c>
      <c r="Y71" s="45">
        <v>118</v>
      </c>
      <c r="Z71" s="43">
        <v>0.18180555555555555</v>
      </c>
      <c r="AA71" s="37">
        <v>0</v>
      </c>
      <c r="AB71" s="39">
        <v>90</v>
      </c>
      <c r="AC71" s="46">
        <v>118</v>
      </c>
      <c r="AD71" s="268">
        <v>0.13538194444444443</v>
      </c>
      <c r="AE71" s="269">
        <v>4.2129629629629626E-3</v>
      </c>
      <c r="AF71" s="37"/>
      <c r="AG71" s="44"/>
      <c r="AH71" s="39">
        <v>90</v>
      </c>
      <c r="AI71" s="46">
        <v>118</v>
      </c>
      <c r="AJ71" s="47">
        <v>0.13538194444444443</v>
      </c>
      <c r="AK71" s="40">
        <v>0</v>
      </c>
    </row>
    <row r="72" spans="1:37" s="71" customFormat="1" ht="13.7" customHeight="1" x14ac:dyDescent="0.2">
      <c r="A72" s="55">
        <v>61</v>
      </c>
      <c r="B72" s="115">
        <v>99</v>
      </c>
      <c r="C72" s="65" t="e">
        <f t="shared" si="10"/>
        <v>#N/A</v>
      </c>
      <c r="D72" s="66" t="e">
        <f t="shared" si="11"/>
        <v>#N/A</v>
      </c>
      <c r="E72" s="67" t="e">
        <f t="shared" si="12"/>
        <v>#N/A</v>
      </c>
      <c r="F72" s="68" t="e">
        <f t="shared" si="13"/>
        <v>#N/A</v>
      </c>
      <c r="G72" s="69" t="e">
        <f t="shared" si="14"/>
        <v>#N/A</v>
      </c>
      <c r="H72" s="69" t="e">
        <f t="shared" si="15"/>
        <v>#N/A</v>
      </c>
      <c r="I72" s="267">
        <f t="shared" si="16"/>
        <v>0.50283564814814818</v>
      </c>
      <c r="J72" s="33">
        <f t="shared" si="17"/>
        <v>9.1435185185184675E-4</v>
      </c>
      <c r="K72" s="33"/>
      <c r="M72" s="71">
        <f t="shared" si="18"/>
        <v>61</v>
      </c>
      <c r="N72" s="71">
        <f t="shared" si="19"/>
        <v>244</v>
      </c>
      <c r="P72" s="38">
        <v>45</v>
      </c>
      <c r="Q72" s="45">
        <v>99</v>
      </c>
      <c r="R72" s="43">
        <v>5.1446759259259262E-2</v>
      </c>
      <c r="S72" s="37"/>
      <c r="T72" s="39">
        <v>57</v>
      </c>
      <c r="U72" s="46">
        <v>99</v>
      </c>
      <c r="V72" s="47">
        <v>0.13841435185185186</v>
      </c>
      <c r="W72" s="40">
        <v>0</v>
      </c>
      <c r="X72" s="38">
        <v>58</v>
      </c>
      <c r="Y72" s="45">
        <v>99</v>
      </c>
      <c r="Z72" s="43">
        <v>0.18180555555555555</v>
      </c>
      <c r="AA72" s="37">
        <v>0</v>
      </c>
      <c r="AB72" s="39">
        <v>84</v>
      </c>
      <c r="AC72" s="46">
        <v>99</v>
      </c>
      <c r="AD72" s="268">
        <v>0.13538194444444443</v>
      </c>
      <c r="AE72" s="269">
        <v>4.2129629629629626E-3</v>
      </c>
      <c r="AF72" s="37"/>
      <c r="AG72" s="44"/>
      <c r="AH72" s="39">
        <v>84</v>
      </c>
      <c r="AI72" s="46">
        <v>99</v>
      </c>
      <c r="AJ72" s="47">
        <v>0.13538194444444443</v>
      </c>
      <c r="AK72" s="40">
        <v>0</v>
      </c>
    </row>
    <row r="73" spans="1:37" s="71" customFormat="1" ht="13.7" customHeight="1" x14ac:dyDescent="0.2">
      <c r="A73" s="55">
        <v>62</v>
      </c>
      <c r="B73" s="115">
        <v>63</v>
      </c>
      <c r="C73" s="65" t="str">
        <f t="shared" si="10"/>
        <v>POL19960116</v>
      </c>
      <c r="D73" s="66" t="str">
        <f t="shared" si="11"/>
        <v>GORZAWSKI Kamil</v>
      </c>
      <c r="E73" s="67" t="str">
        <f t="shared" si="12"/>
        <v xml:space="preserve">DSR AUTHOR GÓRNIK WAŁBRZYCH </v>
      </c>
      <c r="F73" s="68" t="str">
        <f t="shared" si="13"/>
        <v>DLS164</v>
      </c>
      <c r="G73" s="69" t="str">
        <f t="shared" si="14"/>
        <v>JUNIOR</v>
      </c>
      <c r="H73" s="69" t="str">
        <f t="shared" si="15"/>
        <v>GOR</v>
      </c>
      <c r="I73" s="267">
        <f t="shared" si="16"/>
        <v>0.50283564814814818</v>
      </c>
      <c r="J73" s="33">
        <f t="shared" si="17"/>
        <v>9.1435185185184675E-4</v>
      </c>
      <c r="K73" s="33"/>
      <c r="M73" s="71">
        <f t="shared" si="18"/>
        <v>62</v>
      </c>
      <c r="N73" s="71">
        <f t="shared" si="19"/>
        <v>244</v>
      </c>
      <c r="P73" s="38">
        <v>56</v>
      </c>
      <c r="Q73" s="45">
        <v>63</v>
      </c>
      <c r="R73" s="43">
        <v>5.1446759259259262E-2</v>
      </c>
      <c r="S73" s="37"/>
      <c r="T73" s="39">
        <v>42</v>
      </c>
      <c r="U73" s="46">
        <v>63</v>
      </c>
      <c r="V73" s="47">
        <v>0.13841435185185186</v>
      </c>
      <c r="W73" s="40">
        <v>0</v>
      </c>
      <c r="X73" s="38">
        <v>55</v>
      </c>
      <c r="Y73" s="45">
        <v>63</v>
      </c>
      <c r="Z73" s="43">
        <v>0.18180555555555555</v>
      </c>
      <c r="AA73" s="37">
        <v>0</v>
      </c>
      <c r="AB73" s="39">
        <v>91</v>
      </c>
      <c r="AC73" s="46">
        <v>63</v>
      </c>
      <c r="AD73" s="268">
        <v>0.13538194444444443</v>
      </c>
      <c r="AE73" s="269">
        <v>4.2129629629629626E-3</v>
      </c>
      <c r="AF73" s="37"/>
      <c r="AG73" s="44"/>
      <c r="AH73" s="39">
        <v>91</v>
      </c>
      <c r="AI73" s="46">
        <v>63</v>
      </c>
      <c r="AJ73" s="47">
        <v>0.13538194444444443</v>
      </c>
      <c r="AK73" s="40">
        <v>0</v>
      </c>
    </row>
    <row r="74" spans="1:37" s="71" customFormat="1" ht="13.7" customHeight="1" x14ac:dyDescent="0.2">
      <c r="A74" s="55">
        <v>63</v>
      </c>
      <c r="B74" s="115">
        <v>86</v>
      </c>
      <c r="C74" s="65" t="e">
        <f t="shared" si="10"/>
        <v>#N/A</v>
      </c>
      <c r="D74" s="66" t="e">
        <f t="shared" si="11"/>
        <v>#N/A</v>
      </c>
      <c r="E74" s="67" t="e">
        <f t="shared" si="12"/>
        <v>#N/A</v>
      </c>
      <c r="F74" s="68" t="e">
        <f t="shared" si="13"/>
        <v>#N/A</v>
      </c>
      <c r="G74" s="69" t="e">
        <f t="shared" si="14"/>
        <v>#N/A</v>
      </c>
      <c r="H74" s="69" t="e">
        <f t="shared" si="15"/>
        <v>#N/A</v>
      </c>
      <c r="I74" s="267">
        <f t="shared" si="16"/>
        <v>0.50283564814814818</v>
      </c>
      <c r="J74" s="33">
        <f t="shared" si="17"/>
        <v>9.1435185185184675E-4</v>
      </c>
      <c r="K74" s="33"/>
      <c r="M74" s="71">
        <f t="shared" si="18"/>
        <v>63</v>
      </c>
      <c r="N74" s="71">
        <f t="shared" si="19"/>
        <v>258</v>
      </c>
      <c r="P74" s="38">
        <v>59</v>
      </c>
      <c r="Q74" s="45">
        <v>86</v>
      </c>
      <c r="R74" s="43">
        <v>5.1446759259259262E-2</v>
      </c>
      <c r="S74" s="37"/>
      <c r="T74" s="39">
        <v>69</v>
      </c>
      <c r="U74" s="46">
        <v>86</v>
      </c>
      <c r="V74" s="47">
        <v>0.13841435185185186</v>
      </c>
      <c r="W74" s="40">
        <v>0</v>
      </c>
      <c r="X74" s="38">
        <v>48</v>
      </c>
      <c r="Y74" s="45">
        <v>86</v>
      </c>
      <c r="Z74" s="43">
        <v>0.18180555555555555</v>
      </c>
      <c r="AA74" s="37">
        <v>0</v>
      </c>
      <c r="AB74" s="39">
        <v>82</v>
      </c>
      <c r="AC74" s="46">
        <v>86</v>
      </c>
      <c r="AD74" s="268">
        <v>0.13538194444444443</v>
      </c>
      <c r="AE74" s="269">
        <v>4.2129629629629626E-3</v>
      </c>
      <c r="AF74" s="37"/>
      <c r="AG74" s="44"/>
      <c r="AH74" s="39">
        <v>82</v>
      </c>
      <c r="AI74" s="46">
        <v>86</v>
      </c>
      <c r="AJ74" s="47">
        <v>0.13538194444444443</v>
      </c>
      <c r="AK74" s="40">
        <v>0</v>
      </c>
    </row>
    <row r="75" spans="1:37" s="71" customFormat="1" ht="13.7" customHeight="1" x14ac:dyDescent="0.2">
      <c r="A75" s="55">
        <v>64</v>
      </c>
      <c r="B75" s="115">
        <v>66</v>
      </c>
      <c r="C75" s="65" t="str">
        <f t="shared" si="10"/>
        <v>POL19980719</v>
      </c>
      <c r="D75" s="66" t="str">
        <f t="shared" si="11"/>
        <v>NOWAK Michał</v>
      </c>
      <c r="E75" s="67" t="str">
        <f t="shared" si="12"/>
        <v xml:space="preserve">DSR AUTHOR GÓRNIK WAŁBRZYCH </v>
      </c>
      <c r="F75" s="68" t="str">
        <f t="shared" si="13"/>
        <v>DLS163</v>
      </c>
      <c r="G75" s="69" t="str">
        <f t="shared" si="14"/>
        <v>CADET</v>
      </c>
      <c r="H75" s="69" t="str">
        <f t="shared" si="15"/>
        <v>GOR</v>
      </c>
      <c r="I75" s="267">
        <f t="shared" si="16"/>
        <v>0.50283564814814818</v>
      </c>
      <c r="J75" s="33">
        <f t="shared" si="17"/>
        <v>9.1435185185184675E-4</v>
      </c>
      <c r="K75" s="33"/>
      <c r="M75" s="71">
        <f t="shared" si="18"/>
        <v>64</v>
      </c>
      <c r="N75" s="71">
        <f t="shared" si="19"/>
        <v>260</v>
      </c>
      <c r="P75" s="38">
        <v>66</v>
      </c>
      <c r="Q75" s="45">
        <v>66</v>
      </c>
      <c r="R75" s="43">
        <v>5.1446759259259262E-2</v>
      </c>
      <c r="S75" s="37"/>
      <c r="T75" s="39">
        <v>44</v>
      </c>
      <c r="U75" s="46">
        <v>66</v>
      </c>
      <c r="V75" s="47">
        <v>0.13841435185185186</v>
      </c>
      <c r="W75" s="40">
        <v>0</v>
      </c>
      <c r="X75" s="38">
        <v>69</v>
      </c>
      <c r="Y75" s="45">
        <v>66</v>
      </c>
      <c r="Z75" s="43">
        <v>0.18180555555555555</v>
      </c>
      <c r="AA75" s="37">
        <v>0</v>
      </c>
      <c r="AB75" s="39">
        <v>81</v>
      </c>
      <c r="AC75" s="46">
        <v>66</v>
      </c>
      <c r="AD75" s="268">
        <v>0.13538194444444443</v>
      </c>
      <c r="AE75" s="269">
        <v>4.2129629629629626E-3</v>
      </c>
      <c r="AF75" s="37"/>
      <c r="AG75" s="44"/>
      <c r="AH75" s="39">
        <v>81</v>
      </c>
      <c r="AI75" s="46">
        <v>66</v>
      </c>
      <c r="AJ75" s="47">
        <v>0.13538194444444443</v>
      </c>
      <c r="AK75" s="40">
        <v>0</v>
      </c>
    </row>
    <row r="76" spans="1:37" s="71" customFormat="1" ht="13.7" customHeight="1" x14ac:dyDescent="0.2">
      <c r="A76" s="55">
        <v>65</v>
      </c>
      <c r="B76" s="115">
        <v>9</v>
      </c>
      <c r="C76" s="65" t="str">
        <f t="shared" ref="C76:C107" si="20">VLOOKUP(B76,STARTOVKA,2,0)</f>
        <v>GER19980730</v>
      </c>
      <c r="D76" s="66" t="str">
        <f t="shared" ref="D76:D107" si="21">VLOOKUP(B76,STARTOVKA,3,0)</f>
        <v>PLUNTKE Moritz</v>
      </c>
      <c r="E76" s="67" t="str">
        <f t="shared" ref="E76:E107" si="22">VLOOKUP(B76,STARTOVKA,4,0)</f>
        <v>RSC TURBINE ERFURT</v>
      </c>
      <c r="F76" s="68" t="str">
        <f t="shared" ref="F76:F107" si="23">VLOOKUP(B76,STARTOVKA,5,0)</f>
        <v>THÜ173593</v>
      </c>
      <c r="G76" s="69" t="str">
        <f t="shared" ref="G76:G107" si="24">VLOOKUP(B76,STARTOVKA,6,0)</f>
        <v>CADET</v>
      </c>
      <c r="H76" s="69" t="str">
        <f t="shared" ref="H76:H107" si="25">VLOOKUP(B76,STARTOVKA,7,0)</f>
        <v>TUR</v>
      </c>
      <c r="I76" s="267">
        <f t="shared" ref="I76:I109" si="26">SUM(R76,V76,Z76,AD76)-SUM(S76,W76,AA76,AE76)+AF76</f>
        <v>0.50283564814814818</v>
      </c>
      <c r="J76" s="33">
        <f t="shared" ref="J76:J107" si="27">I76-$I$12</f>
        <v>9.1435185185184675E-4</v>
      </c>
      <c r="K76" s="33"/>
      <c r="M76" s="71">
        <f t="shared" ref="M76:M109" si="28">IF(A76="","",A76)</f>
        <v>65</v>
      </c>
      <c r="N76" s="71">
        <f t="shared" ref="N76:N109" si="29">SUM(P76,T76,X76,AB76,)</f>
        <v>277</v>
      </c>
      <c r="P76" s="38">
        <v>69</v>
      </c>
      <c r="Q76" s="45">
        <v>9</v>
      </c>
      <c r="R76" s="43">
        <v>5.1446759259259262E-2</v>
      </c>
      <c r="S76" s="37"/>
      <c r="T76" s="39">
        <v>75</v>
      </c>
      <c r="U76" s="46">
        <v>9</v>
      </c>
      <c r="V76" s="47">
        <v>0.13841435185185186</v>
      </c>
      <c r="W76" s="40">
        <v>0</v>
      </c>
      <c r="X76" s="38">
        <v>64</v>
      </c>
      <c r="Y76" s="45">
        <v>9</v>
      </c>
      <c r="Z76" s="43">
        <v>0.18180555555555555</v>
      </c>
      <c r="AA76" s="37">
        <v>0</v>
      </c>
      <c r="AB76" s="39">
        <v>69</v>
      </c>
      <c r="AC76" s="46">
        <v>9</v>
      </c>
      <c r="AD76" s="268">
        <v>0.13538194444444443</v>
      </c>
      <c r="AE76" s="269">
        <v>4.2129629629629626E-3</v>
      </c>
      <c r="AF76" s="37"/>
      <c r="AG76" s="44"/>
      <c r="AH76" s="39">
        <v>69</v>
      </c>
      <c r="AI76" s="46">
        <v>9</v>
      </c>
      <c r="AJ76" s="47">
        <v>0.13538194444444443</v>
      </c>
      <c r="AK76" s="40">
        <v>0</v>
      </c>
    </row>
    <row r="77" spans="1:37" s="71" customFormat="1" ht="13.7" customHeight="1" x14ac:dyDescent="0.2">
      <c r="A77" s="55">
        <v>66</v>
      </c>
      <c r="B77" s="115">
        <v>85</v>
      </c>
      <c r="C77" s="65" t="str">
        <f t="shared" si="20"/>
        <v>CZE19970804</v>
      </c>
      <c r="D77" s="66" t="str">
        <f t="shared" si="21"/>
        <v xml:space="preserve">SPUDIL Martin </v>
      </c>
      <c r="E77" s="67" t="str">
        <f t="shared" si="22"/>
        <v xml:space="preserve">SP KOLO LOAP SPECIALIZED </v>
      </c>
      <c r="F77" s="68">
        <f t="shared" si="23"/>
        <v>10880</v>
      </c>
      <c r="G77" s="69" t="str">
        <f t="shared" si="24"/>
        <v>JUNIOR*</v>
      </c>
      <c r="H77" s="69" t="str">
        <f t="shared" si="25"/>
        <v>KOV</v>
      </c>
      <c r="I77" s="267">
        <f t="shared" si="26"/>
        <v>0.50283564814814818</v>
      </c>
      <c r="J77" s="33">
        <f t="shared" si="27"/>
        <v>9.1435185185184675E-4</v>
      </c>
      <c r="K77" s="33"/>
      <c r="M77" s="71">
        <f t="shared" si="28"/>
        <v>66</v>
      </c>
      <c r="N77" s="71">
        <f t="shared" si="29"/>
        <v>213</v>
      </c>
      <c r="P77" s="38">
        <v>30</v>
      </c>
      <c r="Q77" s="45">
        <v>85</v>
      </c>
      <c r="R77" s="43">
        <v>5.1446759259259262E-2</v>
      </c>
      <c r="S77" s="37"/>
      <c r="T77" s="39">
        <v>58</v>
      </c>
      <c r="U77" s="46">
        <v>85</v>
      </c>
      <c r="V77" s="47">
        <v>0.13841435185185186</v>
      </c>
      <c r="W77" s="40">
        <v>0</v>
      </c>
      <c r="X77" s="38">
        <v>59</v>
      </c>
      <c r="Y77" s="45">
        <v>85</v>
      </c>
      <c r="Z77" s="43">
        <v>0.18180555555555555</v>
      </c>
      <c r="AA77" s="37">
        <v>0</v>
      </c>
      <c r="AB77" s="39">
        <v>66</v>
      </c>
      <c r="AC77" s="46">
        <v>41</v>
      </c>
      <c r="AD77" s="268">
        <v>0.13435185185185186</v>
      </c>
      <c r="AE77" s="269">
        <v>3.1828703703703702E-3</v>
      </c>
      <c r="AF77" s="37"/>
      <c r="AG77" s="44"/>
      <c r="AH77" s="39">
        <v>97</v>
      </c>
      <c r="AI77" s="46">
        <v>85</v>
      </c>
      <c r="AJ77" s="47">
        <v>0.13561342592592593</v>
      </c>
      <c r="AK77" s="40">
        <v>0</v>
      </c>
    </row>
    <row r="78" spans="1:37" s="71" customFormat="1" ht="13.7" customHeight="1" x14ac:dyDescent="0.2">
      <c r="A78" s="55">
        <v>67</v>
      </c>
      <c r="B78" s="115">
        <v>10</v>
      </c>
      <c r="C78" s="65" t="str">
        <f t="shared" si="20"/>
        <v>GER19970316</v>
      </c>
      <c r="D78" s="66" t="str">
        <f t="shared" si="21"/>
        <v>WELTZ Niclas</v>
      </c>
      <c r="E78" s="67" t="str">
        <f t="shared" si="22"/>
        <v>RSC TURBINE ERFURT</v>
      </c>
      <c r="F78" s="68" t="str">
        <f t="shared" si="23"/>
        <v>THÜ173103</v>
      </c>
      <c r="G78" s="69" t="str">
        <f t="shared" si="24"/>
        <v>JUNIOR*</v>
      </c>
      <c r="H78" s="69" t="str">
        <f t="shared" si="25"/>
        <v>TUR</v>
      </c>
      <c r="I78" s="267">
        <f t="shared" si="26"/>
        <v>0.50283564814814818</v>
      </c>
      <c r="J78" s="33">
        <f t="shared" si="27"/>
        <v>9.1435185185184675E-4</v>
      </c>
      <c r="K78" s="33"/>
      <c r="M78" s="71">
        <f t="shared" si="28"/>
        <v>67</v>
      </c>
      <c r="N78" s="71">
        <f t="shared" si="29"/>
        <v>283</v>
      </c>
      <c r="P78" s="38">
        <v>86</v>
      </c>
      <c r="Q78" s="45">
        <v>10</v>
      </c>
      <c r="R78" s="43">
        <v>5.1446759259259262E-2</v>
      </c>
      <c r="S78" s="37"/>
      <c r="T78" s="39">
        <v>68</v>
      </c>
      <c r="U78" s="46">
        <v>10</v>
      </c>
      <c r="V78" s="47">
        <v>0.13841435185185186</v>
      </c>
      <c r="W78" s="40">
        <v>0</v>
      </c>
      <c r="X78" s="38">
        <v>62</v>
      </c>
      <c r="Y78" s="45">
        <v>10</v>
      </c>
      <c r="Z78" s="43">
        <v>0.18180555555555555</v>
      </c>
      <c r="AA78" s="37">
        <v>0</v>
      </c>
      <c r="AB78" s="39">
        <v>67</v>
      </c>
      <c r="AC78" s="46">
        <v>19</v>
      </c>
      <c r="AD78" s="268">
        <v>0.13538194444444443</v>
      </c>
      <c r="AE78" s="269">
        <v>4.2129629629629626E-3</v>
      </c>
      <c r="AF78" s="37"/>
      <c r="AG78" s="44"/>
      <c r="AH78" s="39">
        <v>98</v>
      </c>
      <c r="AI78" s="46">
        <v>10</v>
      </c>
      <c r="AJ78" s="47">
        <v>0.13561342592592593</v>
      </c>
      <c r="AK78" s="40">
        <v>0</v>
      </c>
    </row>
    <row r="79" spans="1:37" s="71" customFormat="1" ht="13.7" customHeight="1" x14ac:dyDescent="0.2">
      <c r="A79" s="55">
        <v>68</v>
      </c>
      <c r="B79" s="115">
        <v>3</v>
      </c>
      <c r="C79" s="65" t="str">
        <f t="shared" si="20"/>
        <v>GER19970102</v>
      </c>
      <c r="D79" s="66" t="str">
        <f t="shared" si="21"/>
        <v>ZEISE Paul</v>
      </c>
      <c r="E79" s="67" t="str">
        <f t="shared" si="22"/>
        <v>RSC TURBINE ERFURT</v>
      </c>
      <c r="F79" s="68" t="str">
        <f t="shared" si="23"/>
        <v>THÜ173430</v>
      </c>
      <c r="G79" s="69" t="str">
        <f t="shared" si="24"/>
        <v>JUNIOR*</v>
      </c>
      <c r="H79" s="69" t="str">
        <f t="shared" si="25"/>
        <v>TUR</v>
      </c>
      <c r="I79" s="267">
        <f t="shared" si="26"/>
        <v>0.50533564814814813</v>
      </c>
      <c r="J79" s="33">
        <f t="shared" si="27"/>
        <v>3.4143518518517935E-3</v>
      </c>
      <c r="K79" s="33"/>
      <c r="M79" s="71">
        <f t="shared" si="28"/>
        <v>68</v>
      </c>
      <c r="N79" s="71">
        <f t="shared" si="29"/>
        <v>201</v>
      </c>
      <c r="P79" s="38">
        <v>107</v>
      </c>
      <c r="Q79" s="45">
        <v>3</v>
      </c>
      <c r="R79" s="43">
        <v>5.3946759259259257E-2</v>
      </c>
      <c r="S79" s="37"/>
      <c r="T79" s="39">
        <v>15</v>
      </c>
      <c r="U79" s="46">
        <v>3</v>
      </c>
      <c r="V79" s="47">
        <v>0.13841435185185186</v>
      </c>
      <c r="W79" s="40">
        <v>0</v>
      </c>
      <c r="X79" s="38">
        <v>20</v>
      </c>
      <c r="Y79" s="45">
        <v>3</v>
      </c>
      <c r="Z79" s="43">
        <v>0.18180555555555555</v>
      </c>
      <c r="AA79" s="37">
        <v>0</v>
      </c>
      <c r="AB79" s="39">
        <v>59</v>
      </c>
      <c r="AC79" s="46">
        <v>3</v>
      </c>
      <c r="AD79" s="268">
        <v>0.13325231481481481</v>
      </c>
      <c r="AE79" s="269">
        <v>2.0833333333333333E-3</v>
      </c>
      <c r="AF79" s="37"/>
      <c r="AG79" s="44"/>
      <c r="AH79" s="39">
        <v>59</v>
      </c>
      <c r="AI79" s="46">
        <v>3</v>
      </c>
      <c r="AJ79" s="47">
        <v>0.13325231481481481</v>
      </c>
      <c r="AK79" s="40">
        <v>0</v>
      </c>
    </row>
    <row r="80" spans="1:37" s="71" customFormat="1" ht="13.7" customHeight="1" x14ac:dyDescent="0.2">
      <c r="A80" s="55">
        <v>69</v>
      </c>
      <c r="B80" s="115">
        <v>30</v>
      </c>
      <c r="C80" s="65" t="e">
        <f t="shared" si="20"/>
        <v>#N/A</v>
      </c>
      <c r="D80" s="66" t="e">
        <f t="shared" si="21"/>
        <v>#N/A</v>
      </c>
      <c r="E80" s="67" t="e">
        <f t="shared" si="22"/>
        <v>#N/A</v>
      </c>
      <c r="F80" s="68" t="e">
        <f t="shared" si="23"/>
        <v>#N/A</v>
      </c>
      <c r="G80" s="69" t="e">
        <f t="shared" si="24"/>
        <v>#N/A</v>
      </c>
      <c r="H80" s="69" t="e">
        <f t="shared" si="25"/>
        <v>#N/A</v>
      </c>
      <c r="I80" s="267">
        <f t="shared" si="26"/>
        <v>0.50385416666666671</v>
      </c>
      <c r="J80" s="33">
        <f t="shared" si="27"/>
        <v>1.9328703703703765E-3</v>
      </c>
      <c r="K80" s="33"/>
      <c r="M80" s="71">
        <f t="shared" si="28"/>
        <v>69</v>
      </c>
      <c r="N80" s="71">
        <f t="shared" si="29"/>
        <v>314</v>
      </c>
      <c r="P80" s="38">
        <v>85</v>
      </c>
      <c r="Q80" s="45">
        <v>30</v>
      </c>
      <c r="R80" s="43">
        <v>5.1446759259259262E-2</v>
      </c>
      <c r="S80" s="37"/>
      <c r="T80" s="39">
        <v>77</v>
      </c>
      <c r="U80" s="46">
        <v>30</v>
      </c>
      <c r="V80" s="47">
        <v>0.13841435185185186</v>
      </c>
      <c r="W80" s="40">
        <v>0</v>
      </c>
      <c r="X80" s="38">
        <v>74</v>
      </c>
      <c r="Y80" s="45">
        <v>30</v>
      </c>
      <c r="Z80" s="43">
        <v>0.18282407407407408</v>
      </c>
      <c r="AA80" s="37">
        <v>0</v>
      </c>
      <c r="AB80" s="39">
        <v>78</v>
      </c>
      <c r="AC80" s="46">
        <v>30</v>
      </c>
      <c r="AD80" s="268">
        <v>0.13538194444444443</v>
      </c>
      <c r="AE80" s="269">
        <v>4.2129629629629626E-3</v>
      </c>
      <c r="AF80" s="37"/>
      <c r="AG80" s="44"/>
      <c r="AH80" s="39">
        <v>78</v>
      </c>
      <c r="AI80" s="46">
        <v>30</v>
      </c>
      <c r="AJ80" s="47">
        <v>0.13538194444444443</v>
      </c>
      <c r="AK80" s="40">
        <v>0</v>
      </c>
    </row>
    <row r="81" spans="1:37" s="71" customFormat="1" ht="13.7" customHeight="1" x14ac:dyDescent="0.2">
      <c r="A81" s="55">
        <v>70</v>
      </c>
      <c r="B81" s="115">
        <v>47</v>
      </c>
      <c r="C81" s="65" t="str">
        <f t="shared" si="20"/>
        <v>CZE19960509</v>
      </c>
      <c r="D81" s="66" t="str">
        <f t="shared" si="21"/>
        <v xml:space="preserve">PRENĚK Ondřej </v>
      </c>
      <c r="E81" s="67" t="str">
        <f t="shared" si="22"/>
        <v>KC KOOPERATIVA SG JABLONEC N.N</v>
      </c>
      <c r="F81" s="68">
        <f t="shared" si="23"/>
        <v>19279</v>
      </c>
      <c r="G81" s="69" t="str">
        <f t="shared" si="24"/>
        <v>JUNIOR</v>
      </c>
      <c r="H81" s="69" t="str">
        <f t="shared" si="25"/>
        <v>KOO</v>
      </c>
      <c r="I81" s="267">
        <f t="shared" si="26"/>
        <v>0.50820601851851854</v>
      </c>
      <c r="J81" s="33">
        <f t="shared" si="27"/>
        <v>6.2847222222222054E-3</v>
      </c>
      <c r="K81" s="33"/>
      <c r="M81" s="71">
        <f t="shared" si="28"/>
        <v>70</v>
      </c>
      <c r="N81" s="71">
        <f t="shared" si="29"/>
        <v>283</v>
      </c>
      <c r="P81" s="38">
        <v>87</v>
      </c>
      <c r="Q81" s="45">
        <v>47</v>
      </c>
      <c r="R81" s="43">
        <v>5.1446759259259262E-2</v>
      </c>
      <c r="S81" s="37"/>
      <c r="T81" s="39">
        <v>86</v>
      </c>
      <c r="U81" s="46">
        <v>47</v>
      </c>
      <c r="V81" s="47">
        <v>0.14063657407407407</v>
      </c>
      <c r="W81" s="40">
        <v>0</v>
      </c>
      <c r="X81" s="38">
        <v>90</v>
      </c>
      <c r="Y81" s="45">
        <v>47</v>
      </c>
      <c r="Z81" s="43">
        <v>0.1849537037037037</v>
      </c>
      <c r="AA81" s="37">
        <v>0</v>
      </c>
      <c r="AB81" s="39">
        <v>20</v>
      </c>
      <c r="AC81" s="46">
        <v>47</v>
      </c>
      <c r="AD81" s="268">
        <v>0.13116898148148148</v>
      </c>
      <c r="AE81" s="269">
        <v>0</v>
      </c>
      <c r="AF81" s="37"/>
      <c r="AG81" s="44"/>
      <c r="AH81" s="39">
        <v>20</v>
      </c>
      <c r="AI81" s="46">
        <v>47</v>
      </c>
      <c r="AJ81" s="47">
        <v>0.13116898148148148</v>
      </c>
      <c r="AK81" s="40">
        <v>0</v>
      </c>
    </row>
    <row r="82" spans="1:37" s="71" customFormat="1" ht="13.7" customHeight="1" x14ac:dyDescent="0.2">
      <c r="A82" s="55">
        <v>71</v>
      </c>
      <c r="B82" s="115">
        <v>83</v>
      </c>
      <c r="C82" s="65" t="str">
        <f t="shared" si="20"/>
        <v>CZE19960724</v>
      </c>
      <c r="D82" s="66" t="str">
        <f t="shared" si="21"/>
        <v xml:space="preserve">BECHYNĚ Matěj </v>
      </c>
      <c r="E82" s="67" t="str">
        <f t="shared" si="22"/>
        <v>VZW TIELTSE RENNERSCLUB - JIELKER GELDHOF</v>
      </c>
      <c r="F82" s="68">
        <f t="shared" si="23"/>
        <v>14315</v>
      </c>
      <c r="G82" s="69" t="str">
        <f t="shared" si="24"/>
        <v>JUNIOR</v>
      </c>
      <c r="H82" s="69" t="str">
        <f t="shared" si="25"/>
        <v>KOV</v>
      </c>
      <c r="I82" s="267">
        <f t="shared" si="26"/>
        <v>0.50517361111111114</v>
      </c>
      <c r="J82" s="33">
        <f t="shared" si="27"/>
        <v>3.2523148148148051E-3</v>
      </c>
      <c r="K82" s="33"/>
      <c r="M82" s="71">
        <f t="shared" si="28"/>
        <v>71</v>
      </c>
      <c r="N82" s="71">
        <f t="shared" si="29"/>
        <v>225</v>
      </c>
      <c r="P82" s="38">
        <v>20</v>
      </c>
      <c r="Q82" s="45">
        <v>83</v>
      </c>
      <c r="R82" s="43">
        <v>5.1446759259259262E-2</v>
      </c>
      <c r="S82" s="37"/>
      <c r="T82" s="39">
        <v>29</v>
      </c>
      <c r="U82" s="46">
        <v>83</v>
      </c>
      <c r="V82" s="47">
        <v>0.13841435185185186</v>
      </c>
      <c r="W82" s="40">
        <v>0</v>
      </c>
      <c r="X82" s="38">
        <v>84</v>
      </c>
      <c r="Y82" s="45">
        <v>83</v>
      </c>
      <c r="Z82" s="43">
        <v>0.18414351851851851</v>
      </c>
      <c r="AA82" s="37">
        <v>0</v>
      </c>
      <c r="AB82" s="39">
        <v>92</v>
      </c>
      <c r="AC82" s="46">
        <v>83</v>
      </c>
      <c r="AD82" s="268">
        <v>0.13538194444444443</v>
      </c>
      <c r="AE82" s="269">
        <v>4.2129629629629626E-3</v>
      </c>
      <c r="AF82" s="37"/>
      <c r="AG82" s="44"/>
      <c r="AH82" s="39">
        <v>92</v>
      </c>
      <c r="AI82" s="46">
        <v>83</v>
      </c>
      <c r="AJ82" s="47">
        <v>0.13538194444444443</v>
      </c>
      <c r="AK82" s="40">
        <v>0</v>
      </c>
    </row>
    <row r="83" spans="1:37" s="71" customFormat="1" ht="13.7" customHeight="1" x14ac:dyDescent="0.2">
      <c r="A83" s="55">
        <v>72</v>
      </c>
      <c r="B83" s="115">
        <v>84</v>
      </c>
      <c r="C83" s="65" t="str">
        <f t="shared" si="20"/>
        <v>BEL19970116</v>
      </c>
      <c r="D83" s="66" t="str">
        <f t="shared" si="21"/>
        <v>PENNINCK Jens</v>
      </c>
      <c r="E83" s="67" t="str">
        <f t="shared" si="22"/>
        <v>VZW TIELTSE RENNERSCLUB - JIELKER GELDHOF</v>
      </c>
      <c r="F83" s="68">
        <f t="shared" si="23"/>
        <v>35143</v>
      </c>
      <c r="G83" s="69" t="str">
        <f t="shared" si="24"/>
        <v>JUNIOR*</v>
      </c>
      <c r="H83" s="69" t="str">
        <f t="shared" si="25"/>
        <v>KOV</v>
      </c>
      <c r="I83" s="267">
        <f t="shared" si="26"/>
        <v>0.50517361111111114</v>
      </c>
      <c r="J83" s="33">
        <f t="shared" si="27"/>
        <v>3.2523148148148051E-3</v>
      </c>
      <c r="K83" s="33"/>
      <c r="M83" s="71">
        <f t="shared" si="28"/>
        <v>72</v>
      </c>
      <c r="N83" s="71">
        <f t="shared" si="29"/>
        <v>287</v>
      </c>
      <c r="P83" s="38">
        <v>67</v>
      </c>
      <c r="Q83" s="45">
        <v>84</v>
      </c>
      <c r="R83" s="43">
        <v>5.1446759259259262E-2</v>
      </c>
      <c r="S83" s="37"/>
      <c r="T83" s="39">
        <v>50</v>
      </c>
      <c r="U83" s="46">
        <v>84</v>
      </c>
      <c r="V83" s="47">
        <v>0.13841435185185186</v>
      </c>
      <c r="W83" s="40">
        <v>0</v>
      </c>
      <c r="X83" s="38">
        <v>85</v>
      </c>
      <c r="Y83" s="45">
        <v>84</v>
      </c>
      <c r="Z83" s="43">
        <v>0.18414351851851851</v>
      </c>
      <c r="AA83" s="37">
        <v>0</v>
      </c>
      <c r="AB83" s="39">
        <v>85</v>
      </c>
      <c r="AC83" s="46">
        <v>84</v>
      </c>
      <c r="AD83" s="268">
        <v>0.13538194444444443</v>
      </c>
      <c r="AE83" s="269">
        <v>4.2129629629629626E-3</v>
      </c>
      <c r="AF83" s="37"/>
      <c r="AG83" s="44"/>
      <c r="AH83" s="39">
        <v>85</v>
      </c>
      <c r="AI83" s="46">
        <v>84</v>
      </c>
      <c r="AJ83" s="47">
        <v>0.13538194444444443</v>
      </c>
      <c r="AK83" s="40">
        <v>0</v>
      </c>
    </row>
    <row r="84" spans="1:37" s="71" customFormat="1" ht="13.7" customHeight="1" x14ac:dyDescent="0.2">
      <c r="A84" s="55">
        <v>73</v>
      </c>
      <c r="B84" s="115">
        <v>69</v>
      </c>
      <c r="C84" s="65" t="e">
        <f t="shared" si="20"/>
        <v>#N/A</v>
      </c>
      <c r="D84" s="66" t="e">
        <f t="shared" si="21"/>
        <v>#N/A</v>
      </c>
      <c r="E84" s="67" t="e">
        <f t="shared" si="22"/>
        <v>#N/A</v>
      </c>
      <c r="F84" s="68" t="e">
        <f t="shared" si="23"/>
        <v>#N/A</v>
      </c>
      <c r="G84" s="69" t="e">
        <f t="shared" si="24"/>
        <v>#N/A</v>
      </c>
      <c r="H84" s="69" t="e">
        <f t="shared" si="25"/>
        <v>#N/A</v>
      </c>
      <c r="I84" s="267">
        <f t="shared" si="26"/>
        <v>0.50517361111111114</v>
      </c>
      <c r="J84" s="33">
        <f t="shared" si="27"/>
        <v>3.2523148148148051E-3</v>
      </c>
      <c r="K84" s="33"/>
      <c r="M84" s="71">
        <f t="shared" si="28"/>
        <v>73</v>
      </c>
      <c r="N84" s="71">
        <f t="shared" si="29"/>
        <v>306</v>
      </c>
      <c r="P84" s="38">
        <v>70</v>
      </c>
      <c r="Q84" s="45">
        <v>69</v>
      </c>
      <c r="R84" s="43">
        <v>5.1446759259259262E-2</v>
      </c>
      <c r="S84" s="37"/>
      <c r="T84" s="39">
        <v>73</v>
      </c>
      <c r="U84" s="46">
        <v>69</v>
      </c>
      <c r="V84" s="47">
        <v>0.13841435185185186</v>
      </c>
      <c r="W84" s="40">
        <v>0</v>
      </c>
      <c r="X84" s="38">
        <v>87</v>
      </c>
      <c r="Y84" s="45">
        <v>69</v>
      </c>
      <c r="Z84" s="43">
        <v>0.18414351851851851</v>
      </c>
      <c r="AA84" s="37">
        <v>0</v>
      </c>
      <c r="AB84" s="39">
        <v>76</v>
      </c>
      <c r="AC84" s="46">
        <v>69</v>
      </c>
      <c r="AD84" s="268">
        <v>0.13538194444444443</v>
      </c>
      <c r="AE84" s="269">
        <v>4.2129629629629626E-3</v>
      </c>
      <c r="AF84" s="37"/>
      <c r="AG84" s="44"/>
      <c r="AH84" s="39">
        <v>76</v>
      </c>
      <c r="AI84" s="46">
        <v>69</v>
      </c>
      <c r="AJ84" s="47">
        <v>0.13538194444444443</v>
      </c>
      <c r="AK84" s="40">
        <v>0</v>
      </c>
    </row>
    <row r="85" spans="1:37" s="71" customFormat="1" ht="13.7" customHeight="1" x14ac:dyDescent="0.2">
      <c r="A85" s="55">
        <v>74</v>
      </c>
      <c r="B85" s="115">
        <v>122</v>
      </c>
      <c r="C85" s="65" t="str">
        <f t="shared" si="20"/>
        <v>CZE19971201</v>
      </c>
      <c r="D85" s="66" t="str">
        <f t="shared" si="21"/>
        <v xml:space="preserve">CHYTIL Daniel </v>
      </c>
      <c r="E85" s="67" t="str">
        <f t="shared" si="22"/>
        <v xml:space="preserve">SKC TUFO PROSTĚJOV </v>
      </c>
      <c r="F85" s="68">
        <f t="shared" si="23"/>
        <v>13150</v>
      </c>
      <c r="G85" s="69" t="str">
        <f t="shared" si="24"/>
        <v>JUNIOR*</v>
      </c>
      <c r="H85" s="69" t="str">
        <f t="shared" si="25"/>
        <v>SKC</v>
      </c>
      <c r="I85" s="267">
        <f t="shared" si="26"/>
        <v>0.50739583333333338</v>
      </c>
      <c r="J85" s="33">
        <f t="shared" si="27"/>
        <v>5.4745370370370416E-3</v>
      </c>
      <c r="K85" s="33"/>
      <c r="M85" s="71">
        <f t="shared" si="28"/>
        <v>74</v>
      </c>
      <c r="N85" s="71">
        <f t="shared" si="29"/>
        <v>315</v>
      </c>
      <c r="P85" s="38">
        <v>100</v>
      </c>
      <c r="Q85" s="45">
        <v>122</v>
      </c>
      <c r="R85" s="43">
        <v>5.3124999999999999E-2</v>
      </c>
      <c r="S85" s="37"/>
      <c r="T85" s="39">
        <v>97</v>
      </c>
      <c r="U85" s="46">
        <v>122</v>
      </c>
      <c r="V85" s="47">
        <v>0.14129629629629628</v>
      </c>
      <c r="W85" s="40">
        <v>0</v>
      </c>
      <c r="X85" s="38">
        <v>60</v>
      </c>
      <c r="Y85" s="45">
        <v>122</v>
      </c>
      <c r="Z85" s="43">
        <v>0.18180555555555555</v>
      </c>
      <c r="AA85" s="37">
        <v>0</v>
      </c>
      <c r="AB85" s="39">
        <v>58</v>
      </c>
      <c r="AC85" s="46">
        <v>122</v>
      </c>
      <c r="AD85" s="268">
        <v>0.13325231481481481</v>
      </c>
      <c r="AE85" s="269">
        <v>2.0833333333333333E-3</v>
      </c>
      <c r="AF85" s="37"/>
      <c r="AG85" s="44"/>
      <c r="AH85" s="39">
        <v>58</v>
      </c>
      <c r="AI85" s="46">
        <v>122</v>
      </c>
      <c r="AJ85" s="47">
        <v>0.13325231481481481</v>
      </c>
      <c r="AK85" s="40">
        <v>0</v>
      </c>
    </row>
    <row r="86" spans="1:37" s="71" customFormat="1" ht="13.7" customHeight="1" x14ac:dyDescent="0.2">
      <c r="A86" s="55">
        <v>75</v>
      </c>
      <c r="B86" s="115">
        <v>115</v>
      </c>
      <c r="C86" s="65" t="str">
        <f t="shared" si="20"/>
        <v>GER19961029</v>
      </c>
      <c r="D86" s="66" t="str">
        <f t="shared" si="21"/>
        <v>KOCH Chrisitan</v>
      </c>
      <c r="E86" s="67" t="str">
        <f t="shared" si="22"/>
        <v>TEAM BRANDENBURG - RSC COTTBUS</v>
      </c>
      <c r="F86" s="68" t="str">
        <f t="shared" si="23"/>
        <v>043833-11</v>
      </c>
      <c r="G86" s="69" t="str">
        <f t="shared" si="24"/>
        <v>JUNIOR</v>
      </c>
      <c r="H86" s="69" t="str">
        <f t="shared" si="25"/>
        <v>COT</v>
      </c>
      <c r="I86" s="267">
        <f t="shared" si="26"/>
        <v>0.50533564814814813</v>
      </c>
      <c r="J86" s="33">
        <f t="shared" si="27"/>
        <v>3.4143518518517935E-3</v>
      </c>
      <c r="K86" s="33"/>
      <c r="M86" s="71">
        <f t="shared" si="28"/>
        <v>75</v>
      </c>
      <c r="N86" s="71">
        <f t="shared" si="29"/>
        <v>236</v>
      </c>
      <c r="P86" s="38">
        <v>112</v>
      </c>
      <c r="Q86" s="45">
        <v>115</v>
      </c>
      <c r="R86" s="43">
        <v>5.3946759259259257E-2</v>
      </c>
      <c r="S86" s="37"/>
      <c r="T86" s="39">
        <v>18</v>
      </c>
      <c r="U86" s="46">
        <v>115</v>
      </c>
      <c r="V86" s="47">
        <v>0.13841435185185186</v>
      </c>
      <c r="W86" s="40">
        <v>0</v>
      </c>
      <c r="X86" s="38">
        <v>35</v>
      </c>
      <c r="Y86" s="45">
        <v>115</v>
      </c>
      <c r="Z86" s="43">
        <v>0.18180555555555555</v>
      </c>
      <c r="AA86" s="37">
        <v>0</v>
      </c>
      <c r="AB86" s="39">
        <v>71</v>
      </c>
      <c r="AC86" s="46">
        <v>115</v>
      </c>
      <c r="AD86" s="268">
        <v>0.13538194444444443</v>
      </c>
      <c r="AE86" s="269">
        <v>4.2129629629629626E-3</v>
      </c>
      <c r="AF86" s="37"/>
      <c r="AG86" s="44"/>
      <c r="AH86" s="39">
        <v>71</v>
      </c>
      <c r="AI86" s="46">
        <v>115</v>
      </c>
      <c r="AJ86" s="47">
        <v>0.13538194444444443</v>
      </c>
      <c r="AK86" s="40">
        <v>0</v>
      </c>
    </row>
    <row r="87" spans="1:37" s="71" customFormat="1" ht="13.7" customHeight="1" x14ac:dyDescent="0.2">
      <c r="A87" s="55">
        <v>76</v>
      </c>
      <c r="B87" s="115">
        <v>31</v>
      </c>
      <c r="C87" s="65" t="str">
        <f t="shared" si="20"/>
        <v>CZE19960423</v>
      </c>
      <c r="D87" s="66" t="str">
        <f t="shared" si="21"/>
        <v xml:space="preserve">MORÁVEK Zdeněk </v>
      </c>
      <c r="E87" s="67" t="str">
        <f t="shared" si="22"/>
        <v>ALLTRAINING.CZ</v>
      </c>
      <c r="F87" s="68">
        <f t="shared" si="23"/>
        <v>19314</v>
      </c>
      <c r="G87" s="69" t="str">
        <f t="shared" si="24"/>
        <v>JUNIOR</v>
      </c>
      <c r="H87" s="69" t="str">
        <f t="shared" si="25"/>
        <v>REM</v>
      </c>
      <c r="I87" s="267">
        <f t="shared" si="26"/>
        <v>0.50813657407407409</v>
      </c>
      <c r="J87" s="33">
        <f t="shared" si="27"/>
        <v>6.2152777777777501E-3</v>
      </c>
      <c r="K87" s="33"/>
      <c r="M87" s="71">
        <f t="shared" si="28"/>
        <v>76</v>
      </c>
      <c r="N87" s="71">
        <f t="shared" si="29"/>
        <v>302</v>
      </c>
      <c r="P87" s="38">
        <v>82</v>
      </c>
      <c r="Q87" s="45">
        <v>31</v>
      </c>
      <c r="R87" s="43">
        <v>5.1446759259259262E-2</v>
      </c>
      <c r="S87" s="37"/>
      <c r="T87" s="39">
        <v>65</v>
      </c>
      <c r="U87" s="46">
        <v>31</v>
      </c>
      <c r="V87" s="47">
        <v>0.13841435185185186</v>
      </c>
      <c r="W87" s="40">
        <v>0</v>
      </c>
      <c r="X87" s="38">
        <v>98</v>
      </c>
      <c r="Y87" s="45">
        <v>31</v>
      </c>
      <c r="Z87" s="43">
        <v>0.18710648148148148</v>
      </c>
      <c r="AA87" s="37">
        <v>0</v>
      </c>
      <c r="AB87" s="39">
        <v>57</v>
      </c>
      <c r="AC87" s="46">
        <v>31</v>
      </c>
      <c r="AD87" s="268">
        <v>0.13311342592592593</v>
      </c>
      <c r="AE87" s="269">
        <v>1.9444444444444442E-3</v>
      </c>
      <c r="AF87" s="37"/>
      <c r="AG87" s="44"/>
      <c r="AH87" s="39">
        <v>57</v>
      </c>
      <c r="AI87" s="46">
        <v>31</v>
      </c>
      <c r="AJ87" s="47">
        <v>0.13311342592592593</v>
      </c>
      <c r="AK87" s="40">
        <v>0</v>
      </c>
    </row>
    <row r="88" spans="1:37" s="71" customFormat="1" ht="13.7" customHeight="1" x14ac:dyDescent="0.2">
      <c r="A88" s="55">
        <v>77</v>
      </c>
      <c r="B88" s="115">
        <v>33</v>
      </c>
      <c r="C88" s="65" t="str">
        <f t="shared" si="20"/>
        <v>CZE19970913</v>
      </c>
      <c r="D88" s="66" t="str">
        <f t="shared" si="21"/>
        <v xml:space="preserve">VOJÍŘ Jaroslav </v>
      </c>
      <c r="E88" s="67" t="str">
        <f t="shared" si="22"/>
        <v xml:space="preserve">REMERX - MERIDA TEAM KOLÍN </v>
      </c>
      <c r="F88" s="68">
        <f t="shared" si="23"/>
        <v>12178</v>
      </c>
      <c r="G88" s="69" t="str">
        <f t="shared" si="24"/>
        <v>JUNIOR*</v>
      </c>
      <c r="H88" s="69" t="str">
        <f t="shared" si="25"/>
        <v>REM</v>
      </c>
      <c r="I88" s="267">
        <f t="shared" si="26"/>
        <v>0.50596064814814812</v>
      </c>
      <c r="J88" s="33">
        <f t="shared" si="27"/>
        <v>4.0393518518517801E-3</v>
      </c>
      <c r="K88" s="33"/>
      <c r="M88" s="71">
        <f t="shared" si="28"/>
        <v>77</v>
      </c>
      <c r="N88" s="71">
        <f t="shared" si="29"/>
        <v>341</v>
      </c>
      <c r="P88" s="38">
        <v>88</v>
      </c>
      <c r="Q88" s="45">
        <v>33</v>
      </c>
      <c r="R88" s="43">
        <v>5.1446759259259262E-2</v>
      </c>
      <c r="S88" s="37"/>
      <c r="T88" s="39">
        <v>94</v>
      </c>
      <c r="U88" s="46">
        <v>33</v>
      </c>
      <c r="V88" s="47">
        <v>0.14129629629629628</v>
      </c>
      <c r="W88" s="40">
        <v>0</v>
      </c>
      <c r="X88" s="38">
        <v>71</v>
      </c>
      <c r="Y88" s="45">
        <v>33</v>
      </c>
      <c r="Z88" s="43">
        <v>0.18204861111111112</v>
      </c>
      <c r="AA88" s="37">
        <v>0</v>
      </c>
      <c r="AB88" s="39">
        <v>88</v>
      </c>
      <c r="AC88" s="46">
        <v>33</v>
      </c>
      <c r="AD88" s="268">
        <v>0.13538194444444443</v>
      </c>
      <c r="AE88" s="269">
        <v>4.2129629629629626E-3</v>
      </c>
      <c r="AF88" s="37"/>
      <c r="AG88" s="44"/>
      <c r="AH88" s="39">
        <v>88</v>
      </c>
      <c r="AI88" s="46">
        <v>33</v>
      </c>
      <c r="AJ88" s="47">
        <v>0.13538194444444443</v>
      </c>
      <c r="AK88" s="40">
        <v>0</v>
      </c>
    </row>
    <row r="89" spans="1:37" s="71" customFormat="1" ht="13.7" customHeight="1" x14ac:dyDescent="0.2">
      <c r="A89" s="55">
        <v>78</v>
      </c>
      <c r="B89" s="115">
        <v>114</v>
      </c>
      <c r="C89" s="65" t="str">
        <f t="shared" si="20"/>
        <v>GER19960823</v>
      </c>
      <c r="D89" s="66" t="str">
        <f t="shared" si="21"/>
        <v>SCHLOTT Julius</v>
      </c>
      <c r="E89" s="67" t="str">
        <f t="shared" si="22"/>
        <v>TEAM BRANDENBURG - RSC COTTBUS</v>
      </c>
      <c r="F89" s="68" t="str">
        <f t="shared" si="23"/>
        <v>044086-11</v>
      </c>
      <c r="G89" s="69" t="str">
        <f t="shared" si="24"/>
        <v>JUNIOR</v>
      </c>
      <c r="H89" s="69" t="str">
        <f t="shared" si="25"/>
        <v>COT</v>
      </c>
      <c r="I89" s="267">
        <f t="shared" si="26"/>
        <v>0.50813657407407409</v>
      </c>
      <c r="J89" s="33">
        <f t="shared" si="27"/>
        <v>6.2152777777777501E-3</v>
      </c>
      <c r="K89" s="33"/>
      <c r="M89" s="71">
        <f t="shared" si="28"/>
        <v>78</v>
      </c>
      <c r="N89" s="71">
        <f t="shared" si="29"/>
        <v>333</v>
      </c>
      <c r="P89" s="38">
        <v>101</v>
      </c>
      <c r="Q89" s="45">
        <v>114</v>
      </c>
      <c r="R89" s="43">
        <v>5.3159722222222226E-2</v>
      </c>
      <c r="S89" s="37"/>
      <c r="T89" s="39">
        <v>98</v>
      </c>
      <c r="U89" s="46">
        <v>114</v>
      </c>
      <c r="V89" s="47">
        <v>0.14129629629629628</v>
      </c>
      <c r="W89" s="40">
        <v>0</v>
      </c>
      <c r="X89" s="38">
        <v>73</v>
      </c>
      <c r="Y89" s="45">
        <v>114</v>
      </c>
      <c r="Z89" s="43">
        <v>0.18251157407407406</v>
      </c>
      <c r="AA89" s="37">
        <v>0</v>
      </c>
      <c r="AB89" s="39">
        <v>61</v>
      </c>
      <c r="AC89" s="46">
        <v>114</v>
      </c>
      <c r="AD89" s="268">
        <v>0.13325231481481481</v>
      </c>
      <c r="AE89" s="269">
        <v>2.0833333333333333E-3</v>
      </c>
      <c r="AF89" s="37"/>
      <c r="AG89" s="44"/>
      <c r="AH89" s="39">
        <v>61</v>
      </c>
      <c r="AI89" s="46">
        <v>114</v>
      </c>
      <c r="AJ89" s="47">
        <v>0.13325231481481481</v>
      </c>
      <c r="AK89" s="40">
        <v>0</v>
      </c>
    </row>
    <row r="90" spans="1:37" s="71" customFormat="1" ht="13.7" customHeight="1" x14ac:dyDescent="0.2">
      <c r="A90" s="55">
        <v>79</v>
      </c>
      <c r="B90" s="115">
        <v>116</v>
      </c>
      <c r="C90" s="65" t="str">
        <f t="shared" si="20"/>
        <v>GER19960909</v>
      </c>
      <c r="D90" s="66" t="str">
        <f t="shared" si="21"/>
        <v>KÄMNA Lennard</v>
      </c>
      <c r="E90" s="67" t="str">
        <f t="shared" si="22"/>
        <v>TEAM BRANDENBURG - RSC COTTBUS</v>
      </c>
      <c r="F90" s="68" t="str">
        <f t="shared" si="23"/>
        <v>050980-11</v>
      </c>
      <c r="G90" s="69" t="str">
        <f t="shared" si="24"/>
        <v>JUNIOR</v>
      </c>
      <c r="H90" s="69" t="str">
        <f t="shared" si="25"/>
        <v>COT</v>
      </c>
      <c r="I90" s="267">
        <f t="shared" si="26"/>
        <v>0.50688657407407411</v>
      </c>
      <c r="J90" s="33">
        <f t="shared" si="27"/>
        <v>4.9652777777777768E-3</v>
      </c>
      <c r="K90" s="33"/>
      <c r="M90" s="71">
        <f t="shared" si="28"/>
        <v>79</v>
      </c>
      <c r="N90" s="71">
        <f t="shared" si="29"/>
        <v>313</v>
      </c>
      <c r="P90" s="38">
        <v>57</v>
      </c>
      <c r="Q90" s="45">
        <v>116</v>
      </c>
      <c r="R90" s="43">
        <v>5.1446759259259262E-2</v>
      </c>
      <c r="S90" s="37"/>
      <c r="T90" s="39">
        <v>84</v>
      </c>
      <c r="U90" s="46">
        <v>116</v>
      </c>
      <c r="V90" s="47">
        <v>0.1401273148148148</v>
      </c>
      <c r="W90" s="40">
        <v>0</v>
      </c>
      <c r="X90" s="38">
        <v>83</v>
      </c>
      <c r="Y90" s="45">
        <v>116</v>
      </c>
      <c r="Z90" s="43">
        <v>0.18414351851851851</v>
      </c>
      <c r="AA90" s="37">
        <v>0</v>
      </c>
      <c r="AB90" s="39">
        <v>89</v>
      </c>
      <c r="AC90" s="46">
        <v>116</v>
      </c>
      <c r="AD90" s="268">
        <v>0.13538194444444443</v>
      </c>
      <c r="AE90" s="269">
        <v>4.2129629629629626E-3</v>
      </c>
      <c r="AF90" s="37"/>
      <c r="AG90" s="44"/>
      <c r="AH90" s="39">
        <v>89</v>
      </c>
      <c r="AI90" s="46">
        <v>116</v>
      </c>
      <c r="AJ90" s="47">
        <v>0.13538194444444443</v>
      </c>
      <c r="AK90" s="40">
        <v>0</v>
      </c>
    </row>
    <row r="91" spans="1:37" s="71" customFormat="1" ht="13.7" customHeight="1" x14ac:dyDescent="0.2">
      <c r="A91" s="55">
        <v>80</v>
      </c>
      <c r="B91" s="115">
        <v>44</v>
      </c>
      <c r="C91" s="65" t="str">
        <f t="shared" si="20"/>
        <v>CZE19960213</v>
      </c>
      <c r="D91" s="66" t="str">
        <f t="shared" si="21"/>
        <v xml:space="preserve">JUREČKA Jiří </v>
      </c>
      <c r="E91" s="67" t="str">
        <f t="shared" si="22"/>
        <v>KC KOOPERATIVA SG JABLONEC N.N</v>
      </c>
      <c r="F91" s="68">
        <f t="shared" si="23"/>
        <v>5366</v>
      </c>
      <c r="G91" s="69" t="str">
        <f t="shared" si="24"/>
        <v>JUNIOR</v>
      </c>
      <c r="H91" s="69" t="str">
        <f t="shared" si="25"/>
        <v>KOO</v>
      </c>
      <c r="I91" s="267">
        <f t="shared" si="26"/>
        <v>0.50763888888888886</v>
      </c>
      <c r="J91" s="33">
        <f t="shared" si="27"/>
        <v>5.7175925925925242E-3</v>
      </c>
      <c r="K91" s="33"/>
      <c r="M91" s="71">
        <f t="shared" si="28"/>
        <v>80</v>
      </c>
      <c r="N91" s="71">
        <f t="shared" si="29"/>
        <v>324</v>
      </c>
      <c r="P91" s="38">
        <v>103</v>
      </c>
      <c r="Q91" s="45">
        <v>44</v>
      </c>
      <c r="R91" s="43">
        <v>5.3912037037037036E-2</v>
      </c>
      <c r="S91" s="37"/>
      <c r="T91" s="39">
        <v>61</v>
      </c>
      <c r="U91" s="46">
        <v>44</v>
      </c>
      <c r="V91" s="47">
        <v>0.13841435185185186</v>
      </c>
      <c r="W91" s="40">
        <v>0</v>
      </c>
      <c r="X91" s="38">
        <v>88</v>
      </c>
      <c r="Y91" s="45">
        <v>44</v>
      </c>
      <c r="Z91" s="43">
        <v>0.18414351851851851</v>
      </c>
      <c r="AA91" s="37">
        <v>0</v>
      </c>
      <c r="AB91" s="39">
        <v>72</v>
      </c>
      <c r="AC91" s="46">
        <v>44</v>
      </c>
      <c r="AD91" s="268">
        <v>0.13538194444444443</v>
      </c>
      <c r="AE91" s="269">
        <v>4.2129629629629626E-3</v>
      </c>
      <c r="AF91" s="37"/>
      <c r="AG91" s="44"/>
      <c r="AH91" s="39">
        <v>72</v>
      </c>
      <c r="AI91" s="46">
        <v>44</v>
      </c>
      <c r="AJ91" s="47">
        <v>0.13538194444444443</v>
      </c>
      <c r="AK91" s="40">
        <v>0</v>
      </c>
    </row>
    <row r="92" spans="1:37" s="71" customFormat="1" ht="13.7" customHeight="1" x14ac:dyDescent="0.2">
      <c r="A92" s="55">
        <v>81</v>
      </c>
      <c r="B92" s="115">
        <v>109</v>
      </c>
      <c r="C92" s="65" t="e">
        <f t="shared" si="20"/>
        <v>#N/A</v>
      </c>
      <c r="D92" s="66" t="e">
        <f t="shared" si="21"/>
        <v>#N/A</v>
      </c>
      <c r="E92" s="67" t="e">
        <f t="shared" si="22"/>
        <v>#N/A</v>
      </c>
      <c r="F92" s="68" t="e">
        <f t="shared" si="23"/>
        <v>#N/A</v>
      </c>
      <c r="G92" s="69" t="e">
        <f t="shared" si="24"/>
        <v>#N/A</v>
      </c>
      <c r="H92" s="69" t="e">
        <f t="shared" si="25"/>
        <v>#N/A</v>
      </c>
      <c r="I92" s="267">
        <f t="shared" si="26"/>
        <v>0.50761574074074067</v>
      </c>
      <c r="J92" s="33">
        <f t="shared" si="27"/>
        <v>5.6944444444443354E-3</v>
      </c>
      <c r="K92" s="33"/>
      <c r="M92" s="71">
        <f t="shared" si="28"/>
        <v>81</v>
      </c>
      <c r="N92" s="71">
        <f t="shared" si="29"/>
        <v>340</v>
      </c>
      <c r="P92" s="38">
        <v>98</v>
      </c>
      <c r="Q92" s="45">
        <v>109</v>
      </c>
      <c r="R92" s="43">
        <v>5.2650462962962961E-2</v>
      </c>
      <c r="S92" s="37"/>
      <c r="T92" s="39">
        <v>81</v>
      </c>
      <c r="U92" s="46">
        <v>109</v>
      </c>
      <c r="V92" s="47">
        <v>0.13966435185185186</v>
      </c>
      <c r="W92" s="40">
        <v>0</v>
      </c>
      <c r="X92" s="38">
        <v>80</v>
      </c>
      <c r="Y92" s="45">
        <v>109</v>
      </c>
      <c r="Z92" s="43">
        <v>0.18414351851851851</v>
      </c>
      <c r="AA92" s="37">
        <v>1.1574074074074073E-5</v>
      </c>
      <c r="AB92" s="39">
        <v>81</v>
      </c>
      <c r="AC92" s="46">
        <v>66</v>
      </c>
      <c r="AD92" s="268">
        <v>0.13538194444444443</v>
      </c>
      <c r="AE92" s="269">
        <v>4.2129629629629626E-3</v>
      </c>
      <c r="AF92" s="37"/>
      <c r="AG92" s="44"/>
      <c r="AH92" s="39">
        <v>96</v>
      </c>
      <c r="AI92" s="46">
        <v>109</v>
      </c>
      <c r="AJ92" s="47">
        <v>0.13561342592592593</v>
      </c>
      <c r="AK92" s="40">
        <v>0</v>
      </c>
    </row>
    <row r="93" spans="1:37" s="71" customFormat="1" ht="13.7" customHeight="1" x14ac:dyDescent="0.2">
      <c r="A93" s="55">
        <v>82</v>
      </c>
      <c r="B93" s="115">
        <v>41</v>
      </c>
      <c r="C93" s="65" t="str">
        <f t="shared" si="20"/>
        <v>CZE19960310</v>
      </c>
      <c r="D93" s="66" t="str">
        <f t="shared" si="21"/>
        <v xml:space="preserve">ŠULC Jakub </v>
      </c>
      <c r="E93" s="67" t="str">
        <f t="shared" si="22"/>
        <v xml:space="preserve">KOLA-BBM.CZ </v>
      </c>
      <c r="F93" s="68">
        <f t="shared" si="23"/>
        <v>3358</v>
      </c>
      <c r="G93" s="69" t="str">
        <f t="shared" si="24"/>
        <v>JUNIOR</v>
      </c>
      <c r="H93" s="69" t="str">
        <f t="shared" si="25"/>
        <v>KOO</v>
      </c>
      <c r="I93" s="267">
        <f t="shared" si="26"/>
        <v>0.50892361111111117</v>
      </c>
      <c r="J93" s="33">
        <f t="shared" si="27"/>
        <v>7.0023148148148362E-3</v>
      </c>
      <c r="K93" s="33"/>
      <c r="M93" s="71">
        <f t="shared" si="28"/>
        <v>82</v>
      </c>
      <c r="N93" s="71">
        <f t="shared" si="29"/>
        <v>337</v>
      </c>
      <c r="P93" s="38">
        <v>76</v>
      </c>
      <c r="Q93" s="45">
        <v>41</v>
      </c>
      <c r="R93" s="43">
        <v>5.1446759259259262E-2</v>
      </c>
      <c r="S93" s="37"/>
      <c r="T93" s="39">
        <v>103</v>
      </c>
      <c r="U93" s="46">
        <v>41</v>
      </c>
      <c r="V93" s="47">
        <v>0.14135416666666667</v>
      </c>
      <c r="W93" s="40">
        <v>0</v>
      </c>
      <c r="X93" s="38">
        <v>92</v>
      </c>
      <c r="Y93" s="45">
        <v>41</v>
      </c>
      <c r="Z93" s="43">
        <v>0.1849537037037037</v>
      </c>
      <c r="AA93" s="37">
        <v>0</v>
      </c>
      <c r="AB93" s="39">
        <v>66</v>
      </c>
      <c r="AC93" s="46">
        <v>41</v>
      </c>
      <c r="AD93" s="268">
        <v>0.13435185185185186</v>
      </c>
      <c r="AE93" s="269">
        <v>3.1828703703703702E-3</v>
      </c>
      <c r="AF93" s="37"/>
      <c r="AG93" s="44"/>
      <c r="AH93" s="39">
        <v>66</v>
      </c>
      <c r="AI93" s="46">
        <v>41</v>
      </c>
      <c r="AJ93" s="47">
        <v>0.13435185185185186</v>
      </c>
      <c r="AK93" s="40">
        <v>0</v>
      </c>
    </row>
    <row r="94" spans="1:37" s="71" customFormat="1" ht="13.7" customHeight="1" x14ac:dyDescent="0.2">
      <c r="A94" s="55">
        <v>83</v>
      </c>
      <c r="B94" s="115">
        <v>68</v>
      </c>
      <c r="C94" s="65" t="e">
        <f t="shared" si="20"/>
        <v>#N/A</v>
      </c>
      <c r="D94" s="66" t="e">
        <f t="shared" si="21"/>
        <v>#N/A</v>
      </c>
      <c r="E94" s="67" t="e">
        <f t="shared" si="22"/>
        <v>#N/A</v>
      </c>
      <c r="F94" s="68" t="e">
        <f t="shared" si="23"/>
        <v>#N/A</v>
      </c>
      <c r="G94" s="69" t="e">
        <f t="shared" si="24"/>
        <v>#N/A</v>
      </c>
      <c r="H94" s="69" t="e">
        <f t="shared" si="25"/>
        <v>#N/A</v>
      </c>
      <c r="I94" s="267">
        <f t="shared" si="26"/>
        <v>0.5079745370370371</v>
      </c>
      <c r="J94" s="33">
        <f t="shared" si="27"/>
        <v>6.0532407407407618E-3</v>
      </c>
      <c r="K94" s="33"/>
      <c r="M94" s="71">
        <f t="shared" si="28"/>
        <v>83</v>
      </c>
      <c r="N94" s="71">
        <f t="shared" si="29"/>
        <v>349</v>
      </c>
      <c r="P94" s="38">
        <v>77</v>
      </c>
      <c r="Q94" s="45">
        <v>68</v>
      </c>
      <c r="R94" s="43">
        <v>5.1446759259259262E-2</v>
      </c>
      <c r="S94" s="37"/>
      <c r="T94" s="39">
        <v>108</v>
      </c>
      <c r="U94" s="46">
        <v>68</v>
      </c>
      <c r="V94" s="47">
        <v>0.14121527777777779</v>
      </c>
      <c r="W94" s="40">
        <v>0</v>
      </c>
      <c r="X94" s="38">
        <v>81</v>
      </c>
      <c r="Y94" s="45">
        <v>68</v>
      </c>
      <c r="Z94" s="43">
        <v>0.18414351851851851</v>
      </c>
      <c r="AA94" s="37">
        <v>0</v>
      </c>
      <c r="AB94" s="39">
        <v>83</v>
      </c>
      <c r="AC94" s="46">
        <v>68</v>
      </c>
      <c r="AD94" s="268">
        <v>0.13538194444444443</v>
      </c>
      <c r="AE94" s="269">
        <v>4.2129629629629626E-3</v>
      </c>
      <c r="AF94" s="37"/>
      <c r="AG94" s="44"/>
      <c r="AH94" s="39">
        <v>83</v>
      </c>
      <c r="AI94" s="46">
        <v>68</v>
      </c>
      <c r="AJ94" s="47">
        <v>0.13538194444444443</v>
      </c>
      <c r="AK94" s="40">
        <v>0</v>
      </c>
    </row>
    <row r="95" spans="1:37" s="71" customFormat="1" ht="13.7" customHeight="1" x14ac:dyDescent="0.2">
      <c r="A95" s="55">
        <v>84</v>
      </c>
      <c r="B95" s="115">
        <v>57</v>
      </c>
      <c r="C95" s="65" t="str">
        <f t="shared" si="20"/>
        <v>POL19970825</v>
      </c>
      <c r="D95" s="66" t="str">
        <f t="shared" si="21"/>
        <v>GRZEGORZYCA Dominik</v>
      </c>
      <c r="E95" s="67" t="str">
        <f t="shared" si="22"/>
        <v>GRUPA KOLARSKA GLIWICE BA</v>
      </c>
      <c r="F95" s="68" t="str">
        <f t="shared" si="23"/>
        <v>SLA008</v>
      </c>
      <c r="G95" s="69" t="str">
        <f t="shared" si="24"/>
        <v>JUNIOR*</v>
      </c>
      <c r="H95" s="69" t="str">
        <f t="shared" si="25"/>
        <v>GLI</v>
      </c>
      <c r="I95" s="267">
        <f t="shared" si="26"/>
        <v>0.50799768518518518</v>
      </c>
      <c r="J95" s="33">
        <f t="shared" si="27"/>
        <v>6.0763888888888395E-3</v>
      </c>
      <c r="K95" s="33"/>
      <c r="M95" s="71">
        <f t="shared" si="28"/>
        <v>84</v>
      </c>
      <c r="N95" s="71">
        <f t="shared" si="29"/>
        <v>266</v>
      </c>
      <c r="P95" s="38">
        <v>16</v>
      </c>
      <c r="Q95" s="45">
        <v>57</v>
      </c>
      <c r="R95" s="43">
        <v>5.1446759259259262E-2</v>
      </c>
      <c r="S95" s="37"/>
      <c r="T95" s="39">
        <v>87</v>
      </c>
      <c r="U95" s="46">
        <v>57</v>
      </c>
      <c r="V95" s="47">
        <v>0.14082175925925924</v>
      </c>
      <c r="W95" s="40">
        <v>0</v>
      </c>
      <c r="X95" s="38">
        <v>89</v>
      </c>
      <c r="Y95" s="45">
        <v>57</v>
      </c>
      <c r="Z95" s="43">
        <v>0.18456018518518516</v>
      </c>
      <c r="AA95" s="37">
        <v>0</v>
      </c>
      <c r="AB95" s="39">
        <v>74</v>
      </c>
      <c r="AC95" s="46">
        <v>57</v>
      </c>
      <c r="AD95" s="268">
        <v>0.13538194444444443</v>
      </c>
      <c r="AE95" s="269">
        <v>4.2129629629629626E-3</v>
      </c>
      <c r="AF95" s="37"/>
      <c r="AG95" s="44"/>
      <c r="AH95" s="39">
        <v>74</v>
      </c>
      <c r="AI95" s="46">
        <v>57</v>
      </c>
      <c r="AJ95" s="47">
        <v>0.13538194444444443</v>
      </c>
      <c r="AK95" s="40">
        <v>0</v>
      </c>
    </row>
    <row r="96" spans="1:37" s="71" customFormat="1" ht="13.7" customHeight="1" x14ac:dyDescent="0.2">
      <c r="A96" s="55">
        <v>85</v>
      </c>
      <c r="B96" s="115">
        <v>36</v>
      </c>
      <c r="C96" s="65" t="e">
        <f t="shared" si="20"/>
        <v>#N/A</v>
      </c>
      <c r="D96" s="66" t="e">
        <f t="shared" si="21"/>
        <v>#N/A</v>
      </c>
      <c r="E96" s="67" t="e">
        <f t="shared" si="22"/>
        <v>#N/A</v>
      </c>
      <c r="F96" s="68" t="e">
        <f t="shared" si="23"/>
        <v>#N/A</v>
      </c>
      <c r="G96" s="69" t="e">
        <f t="shared" si="24"/>
        <v>#N/A</v>
      </c>
      <c r="H96" s="69" t="e">
        <f t="shared" si="25"/>
        <v>#N/A</v>
      </c>
      <c r="I96" s="267">
        <f t="shared" si="26"/>
        <v>0.50813657407407409</v>
      </c>
      <c r="J96" s="33">
        <f t="shared" si="27"/>
        <v>6.2152777777777501E-3</v>
      </c>
      <c r="K96" s="33"/>
      <c r="M96" s="71">
        <f t="shared" si="28"/>
        <v>85</v>
      </c>
      <c r="N96" s="71">
        <f t="shared" si="29"/>
        <v>247</v>
      </c>
      <c r="P96" s="38">
        <v>31</v>
      </c>
      <c r="Q96" s="45">
        <v>36</v>
      </c>
      <c r="R96" s="43">
        <v>5.1446759259259262E-2</v>
      </c>
      <c r="S96" s="37"/>
      <c r="T96" s="39">
        <v>38</v>
      </c>
      <c r="U96" s="46">
        <v>36</v>
      </c>
      <c r="V96" s="47">
        <v>0.13841435185185186</v>
      </c>
      <c r="W96" s="40">
        <v>0</v>
      </c>
      <c r="X96" s="38">
        <v>99</v>
      </c>
      <c r="Y96" s="45">
        <v>36</v>
      </c>
      <c r="Z96" s="43">
        <v>0.18710648148148148</v>
      </c>
      <c r="AA96" s="37">
        <v>0</v>
      </c>
      <c r="AB96" s="39">
        <v>79</v>
      </c>
      <c r="AC96" s="46">
        <v>36</v>
      </c>
      <c r="AD96" s="268">
        <v>0.13538194444444443</v>
      </c>
      <c r="AE96" s="269">
        <v>4.2129629629629626E-3</v>
      </c>
      <c r="AF96" s="37"/>
      <c r="AG96" s="44"/>
      <c r="AH96" s="39">
        <v>79</v>
      </c>
      <c r="AI96" s="46">
        <v>36</v>
      </c>
      <c r="AJ96" s="47">
        <v>0.13538194444444443</v>
      </c>
      <c r="AK96" s="40">
        <v>0</v>
      </c>
    </row>
    <row r="97" spans="1:37" s="71" customFormat="1" ht="13.7" customHeight="1" x14ac:dyDescent="0.2">
      <c r="A97" s="55">
        <v>86</v>
      </c>
      <c r="B97" s="115">
        <v>23</v>
      </c>
      <c r="C97" s="65" t="str">
        <f t="shared" si="20"/>
        <v>GER19981211</v>
      </c>
      <c r="D97" s="66" t="str">
        <f t="shared" si="21"/>
        <v>POUL Rudolph</v>
      </c>
      <c r="E97" s="67" t="str">
        <f t="shared" si="22"/>
        <v>RG BERLIN</v>
      </c>
      <c r="F97" s="68" t="str">
        <f t="shared" si="23"/>
        <v>BER 032411</v>
      </c>
      <c r="G97" s="69" t="str">
        <f t="shared" si="24"/>
        <v>CADET</v>
      </c>
      <c r="H97" s="69" t="str">
        <f t="shared" si="25"/>
        <v>RGB</v>
      </c>
      <c r="I97" s="267">
        <f t="shared" si="26"/>
        <v>0.50877314814814811</v>
      </c>
      <c r="J97" s="33">
        <f t="shared" si="27"/>
        <v>6.8518518518517757E-3</v>
      </c>
      <c r="K97" s="33"/>
      <c r="M97" s="71">
        <f t="shared" si="28"/>
        <v>86</v>
      </c>
      <c r="N97" s="71">
        <f t="shared" si="29"/>
        <v>287</v>
      </c>
      <c r="P97" s="38">
        <v>24</v>
      </c>
      <c r="Q97" s="45">
        <v>23</v>
      </c>
      <c r="R97" s="43">
        <v>5.1446759259259262E-2</v>
      </c>
      <c r="S97" s="37"/>
      <c r="T97" s="39">
        <v>107</v>
      </c>
      <c r="U97" s="46">
        <v>23</v>
      </c>
      <c r="V97" s="47">
        <v>0.14410879629629628</v>
      </c>
      <c r="W97" s="40">
        <v>0</v>
      </c>
      <c r="X97" s="38">
        <v>70</v>
      </c>
      <c r="Y97" s="45">
        <v>23</v>
      </c>
      <c r="Z97" s="43">
        <v>0.18204861111111112</v>
      </c>
      <c r="AA97" s="37">
        <v>0</v>
      </c>
      <c r="AB97" s="39">
        <v>86</v>
      </c>
      <c r="AC97" s="46">
        <v>120</v>
      </c>
      <c r="AD97" s="268">
        <v>0.13538194444444443</v>
      </c>
      <c r="AE97" s="269">
        <v>4.2129629629629626E-3</v>
      </c>
      <c r="AF97" s="37"/>
      <c r="AG97" s="44"/>
      <c r="AH97" s="39">
        <v>95</v>
      </c>
      <c r="AI97" s="46">
        <v>23</v>
      </c>
      <c r="AJ97" s="47">
        <v>0.13561342592592593</v>
      </c>
      <c r="AK97" s="40">
        <v>0</v>
      </c>
    </row>
    <row r="98" spans="1:37" s="71" customFormat="1" ht="13.7" customHeight="1" x14ac:dyDescent="0.2">
      <c r="A98" s="55">
        <v>87</v>
      </c>
      <c r="B98" s="115">
        <v>117</v>
      </c>
      <c r="C98" s="65" t="str">
        <f t="shared" si="20"/>
        <v>GER19971022</v>
      </c>
      <c r="D98" s="66" t="str">
        <f t="shared" si="21"/>
        <v>KANTER Max</v>
      </c>
      <c r="E98" s="67" t="str">
        <f t="shared" si="22"/>
        <v>TEAM BRANDENBURG - RSC COTTBUS</v>
      </c>
      <c r="F98" s="68" t="str">
        <f t="shared" si="23"/>
        <v>044005-11</v>
      </c>
      <c r="G98" s="69" t="str">
        <f t="shared" si="24"/>
        <v>JUNIOR*</v>
      </c>
      <c r="H98" s="69" t="str">
        <f t="shared" si="25"/>
        <v>COT</v>
      </c>
      <c r="I98" s="267">
        <f t="shared" si="26"/>
        <v>0.50920138888888888</v>
      </c>
      <c r="J98" s="33">
        <f t="shared" si="27"/>
        <v>7.2800925925925464E-3</v>
      </c>
      <c r="K98" s="33"/>
      <c r="M98" s="71">
        <f t="shared" si="28"/>
        <v>87</v>
      </c>
      <c r="N98" s="71">
        <f t="shared" si="29"/>
        <v>330</v>
      </c>
      <c r="P98" s="38">
        <v>49</v>
      </c>
      <c r="Q98" s="45">
        <v>117</v>
      </c>
      <c r="R98" s="43">
        <v>5.1446759259259262E-2</v>
      </c>
      <c r="S98" s="37"/>
      <c r="T98" s="39">
        <v>99</v>
      </c>
      <c r="U98" s="46">
        <v>117</v>
      </c>
      <c r="V98" s="47">
        <v>0.14129629629629628</v>
      </c>
      <c r="W98" s="40">
        <v>0</v>
      </c>
      <c r="X98" s="38">
        <v>95</v>
      </c>
      <c r="Y98" s="45">
        <v>117</v>
      </c>
      <c r="Z98" s="43">
        <v>0.18528935185185183</v>
      </c>
      <c r="AA98" s="37">
        <v>0</v>
      </c>
      <c r="AB98" s="39">
        <v>87</v>
      </c>
      <c r="AC98" s="46">
        <v>117</v>
      </c>
      <c r="AD98" s="268">
        <v>0.13538194444444443</v>
      </c>
      <c r="AE98" s="269">
        <v>4.2129629629629626E-3</v>
      </c>
      <c r="AF98" s="37"/>
      <c r="AG98" s="44"/>
      <c r="AH98" s="39">
        <v>87</v>
      </c>
      <c r="AI98" s="46">
        <v>117</v>
      </c>
      <c r="AJ98" s="47">
        <v>0.13538194444444443</v>
      </c>
      <c r="AK98" s="40">
        <v>0</v>
      </c>
    </row>
    <row r="99" spans="1:37" s="71" customFormat="1" ht="13.7" customHeight="1" x14ac:dyDescent="0.2">
      <c r="A99" s="55">
        <v>88</v>
      </c>
      <c r="B99" s="115">
        <v>37</v>
      </c>
      <c r="C99" s="65" t="e">
        <f t="shared" si="20"/>
        <v>#N/A</v>
      </c>
      <c r="D99" s="66" t="e">
        <f t="shared" si="21"/>
        <v>#N/A</v>
      </c>
      <c r="E99" s="67" t="e">
        <f t="shared" si="22"/>
        <v>#N/A</v>
      </c>
      <c r="F99" s="68" t="e">
        <f t="shared" si="23"/>
        <v>#N/A</v>
      </c>
      <c r="G99" s="69" t="e">
        <f t="shared" si="24"/>
        <v>#N/A</v>
      </c>
      <c r="H99" s="69" t="e">
        <f t="shared" si="25"/>
        <v>#N/A</v>
      </c>
      <c r="I99" s="267">
        <f t="shared" si="26"/>
        <v>0.51189814814814816</v>
      </c>
      <c r="J99" s="33">
        <f t="shared" si="27"/>
        <v>9.9768518518518201E-3</v>
      </c>
      <c r="K99" s="33"/>
      <c r="M99" s="71">
        <f t="shared" si="28"/>
        <v>88</v>
      </c>
      <c r="N99" s="71">
        <f t="shared" si="29"/>
        <v>361</v>
      </c>
      <c r="P99" s="38">
        <v>126</v>
      </c>
      <c r="Q99" s="45">
        <v>37</v>
      </c>
      <c r="R99" s="43">
        <v>5.6608796296296303E-2</v>
      </c>
      <c r="S99" s="37"/>
      <c r="T99" s="39">
        <v>102</v>
      </c>
      <c r="U99" s="46">
        <v>37</v>
      </c>
      <c r="V99" s="47">
        <v>0.14129629629629628</v>
      </c>
      <c r="W99" s="40">
        <v>0</v>
      </c>
      <c r="X99" s="38">
        <v>77</v>
      </c>
      <c r="Y99" s="45">
        <v>37</v>
      </c>
      <c r="Z99" s="43">
        <v>0.18282407407407408</v>
      </c>
      <c r="AA99" s="37">
        <v>0</v>
      </c>
      <c r="AB99" s="39">
        <v>56</v>
      </c>
      <c r="AC99" s="46">
        <v>37</v>
      </c>
      <c r="AD99" s="268">
        <v>0.13276620370370371</v>
      </c>
      <c r="AE99" s="269">
        <v>1.5972222222222221E-3</v>
      </c>
      <c r="AF99" s="37"/>
      <c r="AG99" s="44"/>
      <c r="AH99" s="39">
        <v>56</v>
      </c>
      <c r="AI99" s="46">
        <v>37</v>
      </c>
      <c r="AJ99" s="47">
        <v>0.13276620370370371</v>
      </c>
      <c r="AK99" s="40">
        <v>0</v>
      </c>
    </row>
    <row r="100" spans="1:37" s="71" customFormat="1" ht="13.7" customHeight="1" x14ac:dyDescent="0.2">
      <c r="A100" s="55">
        <v>89</v>
      </c>
      <c r="B100" s="115">
        <v>120</v>
      </c>
      <c r="C100" s="65" t="e">
        <f t="shared" si="20"/>
        <v>#N/A</v>
      </c>
      <c r="D100" s="66" t="e">
        <f t="shared" si="21"/>
        <v>#N/A</v>
      </c>
      <c r="E100" s="67" t="e">
        <f t="shared" si="22"/>
        <v>#N/A</v>
      </c>
      <c r="F100" s="68" t="e">
        <f t="shared" si="23"/>
        <v>#N/A</v>
      </c>
      <c r="G100" s="69" t="e">
        <f t="shared" si="24"/>
        <v>#N/A</v>
      </c>
      <c r="H100" s="69" t="e">
        <f t="shared" si="25"/>
        <v>#N/A</v>
      </c>
      <c r="I100" s="267">
        <f t="shared" si="26"/>
        <v>0.50940972222222225</v>
      </c>
      <c r="J100" s="33">
        <f t="shared" si="27"/>
        <v>7.4884259259259123E-3</v>
      </c>
      <c r="K100" s="33"/>
      <c r="M100" s="71">
        <f t="shared" si="28"/>
        <v>89</v>
      </c>
      <c r="N100" s="71">
        <f t="shared" si="29"/>
        <v>388</v>
      </c>
      <c r="P100" s="38">
        <v>123</v>
      </c>
      <c r="Q100" s="45">
        <v>120</v>
      </c>
      <c r="R100" s="43">
        <v>5.5138888888888883E-2</v>
      </c>
      <c r="S100" s="37"/>
      <c r="T100" s="39">
        <v>101</v>
      </c>
      <c r="U100" s="46">
        <v>120</v>
      </c>
      <c r="V100" s="47">
        <v>0.14129629629629628</v>
      </c>
      <c r="W100" s="40">
        <v>0</v>
      </c>
      <c r="X100" s="38">
        <v>78</v>
      </c>
      <c r="Y100" s="45">
        <v>120</v>
      </c>
      <c r="Z100" s="43">
        <v>0.18180555555555555</v>
      </c>
      <c r="AA100" s="37">
        <v>0</v>
      </c>
      <c r="AB100" s="39">
        <v>86</v>
      </c>
      <c r="AC100" s="46">
        <v>120</v>
      </c>
      <c r="AD100" s="268">
        <v>0.13538194444444443</v>
      </c>
      <c r="AE100" s="269">
        <v>4.2129629629629626E-3</v>
      </c>
      <c r="AF100" s="37"/>
      <c r="AG100" s="44"/>
      <c r="AH100" s="39">
        <v>86</v>
      </c>
      <c r="AI100" s="46">
        <v>120</v>
      </c>
      <c r="AJ100" s="47">
        <v>0.13538194444444443</v>
      </c>
      <c r="AK100" s="40">
        <v>0</v>
      </c>
    </row>
    <row r="101" spans="1:37" s="71" customFormat="1" ht="13.7" customHeight="1" x14ac:dyDescent="0.2">
      <c r="A101" s="55">
        <v>90</v>
      </c>
      <c r="B101" s="115">
        <v>61</v>
      </c>
      <c r="C101" s="65" t="str">
        <f t="shared" si="20"/>
        <v>POL19960305</v>
      </c>
      <c r="D101" s="66" t="str">
        <f t="shared" si="21"/>
        <v>PRZEWIĘDA Paweł</v>
      </c>
      <c r="E101" s="67" t="str">
        <f t="shared" si="22"/>
        <v xml:space="preserve">DSR AUTHOR GÓRNIK WAŁBRZYCH </v>
      </c>
      <c r="F101" s="68" t="str">
        <f t="shared" si="23"/>
        <v>DLS177</v>
      </c>
      <c r="G101" s="69" t="str">
        <f t="shared" si="24"/>
        <v>JUNIOR</v>
      </c>
      <c r="H101" s="69" t="str">
        <f t="shared" si="25"/>
        <v>GOR</v>
      </c>
      <c r="I101" s="267">
        <f t="shared" si="26"/>
        <v>0.51</v>
      </c>
      <c r="J101" s="33">
        <f t="shared" si="27"/>
        <v>8.0787037037036713E-3</v>
      </c>
      <c r="K101" s="33"/>
      <c r="M101" s="71">
        <f t="shared" si="28"/>
        <v>90</v>
      </c>
      <c r="N101" s="71">
        <f t="shared" si="29"/>
        <v>335</v>
      </c>
      <c r="P101" s="38">
        <v>73</v>
      </c>
      <c r="Q101" s="45">
        <v>61</v>
      </c>
      <c r="R101" s="43">
        <v>5.1446759259259262E-2</v>
      </c>
      <c r="S101" s="37"/>
      <c r="T101" s="39">
        <v>82</v>
      </c>
      <c r="U101" s="46">
        <v>61</v>
      </c>
      <c r="V101" s="47">
        <v>0.13969907407407409</v>
      </c>
      <c r="W101" s="40">
        <v>0</v>
      </c>
      <c r="X101" s="38">
        <v>100</v>
      </c>
      <c r="Y101" s="45">
        <v>61</v>
      </c>
      <c r="Z101" s="43">
        <v>0.18768518518518518</v>
      </c>
      <c r="AA101" s="37">
        <v>0</v>
      </c>
      <c r="AB101" s="39">
        <v>80</v>
      </c>
      <c r="AC101" s="46">
        <v>61</v>
      </c>
      <c r="AD101" s="268">
        <v>0.13538194444444443</v>
      </c>
      <c r="AE101" s="269">
        <v>4.2129629629629626E-3</v>
      </c>
      <c r="AF101" s="37"/>
      <c r="AG101" s="44"/>
      <c r="AH101" s="39">
        <v>80</v>
      </c>
      <c r="AI101" s="46">
        <v>61</v>
      </c>
      <c r="AJ101" s="47">
        <v>0.13538194444444443</v>
      </c>
      <c r="AK101" s="40">
        <v>0</v>
      </c>
    </row>
    <row r="102" spans="1:37" s="71" customFormat="1" ht="13.7" customHeight="1" x14ac:dyDescent="0.2">
      <c r="A102" s="55">
        <v>91</v>
      </c>
      <c r="B102" s="115">
        <v>46</v>
      </c>
      <c r="C102" s="65" t="str">
        <f t="shared" si="20"/>
        <v>CZE19980811</v>
      </c>
      <c r="D102" s="66" t="str">
        <f t="shared" si="21"/>
        <v xml:space="preserve">NOVOTNÝ Jakub </v>
      </c>
      <c r="E102" s="67" t="str">
        <f t="shared" si="22"/>
        <v>KC KOOPERATIVA SG JABLONEC N.N</v>
      </c>
      <c r="F102" s="68">
        <f t="shared" si="23"/>
        <v>19278</v>
      </c>
      <c r="G102" s="69" t="str">
        <f t="shared" si="24"/>
        <v>CADET</v>
      </c>
      <c r="H102" s="69" t="str">
        <f t="shared" si="25"/>
        <v>KOO</v>
      </c>
      <c r="I102" s="267">
        <f t="shared" si="26"/>
        <v>0.51009259259259265</v>
      </c>
      <c r="J102" s="33">
        <f t="shared" si="27"/>
        <v>8.1712962962963154E-3</v>
      </c>
      <c r="K102" s="33"/>
      <c r="M102" s="71">
        <f t="shared" si="28"/>
        <v>91</v>
      </c>
      <c r="N102" s="71">
        <f t="shared" si="29"/>
        <v>389</v>
      </c>
      <c r="P102" s="38">
        <v>120</v>
      </c>
      <c r="Q102" s="45">
        <v>46</v>
      </c>
      <c r="R102" s="43">
        <v>5.3946759259259257E-2</v>
      </c>
      <c r="S102" s="37"/>
      <c r="T102" s="39">
        <v>83</v>
      </c>
      <c r="U102" s="46">
        <v>46</v>
      </c>
      <c r="V102" s="47">
        <v>0.14002314814814815</v>
      </c>
      <c r="W102" s="40">
        <v>0</v>
      </c>
      <c r="X102" s="38">
        <v>93</v>
      </c>
      <c r="Y102" s="45">
        <v>46</v>
      </c>
      <c r="Z102" s="43">
        <v>0.1849537037037037</v>
      </c>
      <c r="AA102" s="37">
        <v>0</v>
      </c>
      <c r="AB102" s="39">
        <v>93</v>
      </c>
      <c r="AC102" s="46">
        <v>46</v>
      </c>
      <c r="AD102" s="268">
        <v>0.13538194444444443</v>
      </c>
      <c r="AE102" s="269">
        <v>4.2129629629629626E-3</v>
      </c>
      <c r="AF102" s="37"/>
      <c r="AG102" s="44"/>
      <c r="AH102" s="39">
        <v>93</v>
      </c>
      <c r="AI102" s="46">
        <v>46</v>
      </c>
      <c r="AJ102" s="47">
        <v>0.13538194444444443</v>
      </c>
      <c r="AK102" s="40">
        <v>0</v>
      </c>
    </row>
    <row r="103" spans="1:37" s="71" customFormat="1" ht="13.7" customHeight="1" x14ac:dyDescent="0.2">
      <c r="A103" s="55">
        <v>92</v>
      </c>
      <c r="B103" s="115">
        <v>72</v>
      </c>
      <c r="C103" s="65" t="str">
        <f t="shared" si="20"/>
        <v>SVK19960505</v>
      </c>
      <c r="D103" s="66" t="str">
        <f t="shared" si="21"/>
        <v>GANC Marek</v>
      </c>
      <c r="E103" s="67" t="str">
        <f t="shared" si="22"/>
        <v>SLÁVIA ŠG TRENČÍN</v>
      </c>
      <c r="F103" s="68">
        <f t="shared" si="23"/>
        <v>5847</v>
      </c>
      <c r="G103" s="69" t="str">
        <f t="shared" si="24"/>
        <v>JUNIOR</v>
      </c>
      <c r="H103" s="69" t="str">
        <f t="shared" si="25"/>
        <v>SLA</v>
      </c>
      <c r="I103" s="267">
        <f t="shared" si="26"/>
        <v>0.51031250000000006</v>
      </c>
      <c r="J103" s="33">
        <f t="shared" si="27"/>
        <v>8.3912037037037202E-3</v>
      </c>
      <c r="K103" s="33"/>
      <c r="M103" s="71">
        <f t="shared" si="28"/>
        <v>92</v>
      </c>
      <c r="N103" s="71">
        <f t="shared" si="29"/>
        <v>353</v>
      </c>
      <c r="P103" s="38">
        <v>94</v>
      </c>
      <c r="Q103" s="45">
        <v>72</v>
      </c>
      <c r="R103" s="43">
        <v>5.2106481481481483E-2</v>
      </c>
      <c r="S103" s="37"/>
      <c r="T103" s="39">
        <v>89</v>
      </c>
      <c r="U103" s="46">
        <v>72</v>
      </c>
      <c r="V103" s="47">
        <v>0.14121527777777779</v>
      </c>
      <c r="W103" s="40">
        <v>0</v>
      </c>
      <c r="X103" s="38">
        <v>97</v>
      </c>
      <c r="Y103" s="45">
        <v>72</v>
      </c>
      <c r="Z103" s="43">
        <v>0.18582175925925926</v>
      </c>
      <c r="AA103" s="37">
        <v>0</v>
      </c>
      <c r="AB103" s="39">
        <v>73</v>
      </c>
      <c r="AC103" s="46">
        <v>72</v>
      </c>
      <c r="AD103" s="268">
        <v>0.13538194444444443</v>
      </c>
      <c r="AE103" s="269">
        <v>4.2129629629629626E-3</v>
      </c>
      <c r="AF103" s="37"/>
      <c r="AG103" s="44"/>
      <c r="AH103" s="39">
        <v>73</v>
      </c>
      <c r="AI103" s="46">
        <v>72</v>
      </c>
      <c r="AJ103" s="47">
        <v>0.13538194444444443</v>
      </c>
      <c r="AK103" s="40">
        <v>0</v>
      </c>
    </row>
    <row r="104" spans="1:37" s="71" customFormat="1" ht="13.7" customHeight="1" x14ac:dyDescent="0.2">
      <c r="A104" s="55">
        <v>93</v>
      </c>
      <c r="B104" s="115">
        <v>110</v>
      </c>
      <c r="C104" s="65" t="e">
        <f t="shared" si="20"/>
        <v>#N/A</v>
      </c>
      <c r="D104" s="66" t="e">
        <f t="shared" si="21"/>
        <v>#N/A</v>
      </c>
      <c r="E104" s="67" t="e">
        <f t="shared" si="22"/>
        <v>#N/A</v>
      </c>
      <c r="F104" s="68" t="e">
        <f t="shared" si="23"/>
        <v>#N/A</v>
      </c>
      <c r="G104" s="69" t="e">
        <f t="shared" si="24"/>
        <v>#N/A</v>
      </c>
      <c r="H104" s="69" t="e">
        <f t="shared" si="25"/>
        <v>#N/A</v>
      </c>
      <c r="I104" s="267">
        <f t="shared" si="26"/>
        <v>0.51055555555555554</v>
      </c>
      <c r="J104" s="33">
        <f t="shared" si="27"/>
        <v>8.6342592592592027E-3</v>
      </c>
      <c r="K104" s="33"/>
      <c r="M104" s="71">
        <f t="shared" si="28"/>
        <v>93</v>
      </c>
      <c r="N104" s="71">
        <f t="shared" si="29"/>
        <v>381</v>
      </c>
      <c r="P104" s="38">
        <v>111</v>
      </c>
      <c r="Q104" s="45">
        <v>110</v>
      </c>
      <c r="R104" s="43">
        <v>5.3946759259259257E-2</v>
      </c>
      <c r="S104" s="37"/>
      <c r="T104" s="39">
        <v>95</v>
      </c>
      <c r="U104" s="46">
        <v>110</v>
      </c>
      <c r="V104" s="47">
        <v>0.14129629629629628</v>
      </c>
      <c r="W104" s="40">
        <v>0</v>
      </c>
      <c r="X104" s="38">
        <v>82</v>
      </c>
      <c r="Y104" s="45">
        <v>110</v>
      </c>
      <c r="Z104" s="43">
        <v>0.18414351851851851</v>
      </c>
      <c r="AA104" s="37">
        <v>0</v>
      </c>
      <c r="AB104" s="39">
        <v>93</v>
      </c>
      <c r="AC104" s="46">
        <v>46</v>
      </c>
      <c r="AD104" s="268">
        <v>0.13538194444444443</v>
      </c>
      <c r="AE104" s="269">
        <v>4.2129629629629626E-3</v>
      </c>
      <c r="AF104" s="37"/>
      <c r="AG104" s="44"/>
      <c r="AH104" s="39">
        <v>94</v>
      </c>
      <c r="AI104" s="46">
        <v>110</v>
      </c>
      <c r="AJ104" s="47">
        <v>0.13538194444444443</v>
      </c>
      <c r="AK104" s="40">
        <v>0</v>
      </c>
    </row>
    <row r="105" spans="1:37" s="71" customFormat="1" ht="13.7" customHeight="1" x14ac:dyDescent="0.2">
      <c r="A105" s="55">
        <v>94</v>
      </c>
      <c r="B105" s="115">
        <v>129</v>
      </c>
      <c r="C105" s="65" t="e">
        <f t="shared" si="20"/>
        <v>#N/A</v>
      </c>
      <c r="D105" s="66" t="e">
        <f t="shared" si="21"/>
        <v>#N/A</v>
      </c>
      <c r="E105" s="67" t="e">
        <f t="shared" si="22"/>
        <v>#N/A</v>
      </c>
      <c r="F105" s="68" t="e">
        <f t="shared" si="23"/>
        <v>#N/A</v>
      </c>
      <c r="G105" s="69" t="e">
        <f t="shared" si="24"/>
        <v>#N/A</v>
      </c>
      <c r="H105" s="69" t="e">
        <f t="shared" si="25"/>
        <v>#N/A</v>
      </c>
      <c r="I105" s="267">
        <f t="shared" si="26"/>
        <v>0.51339120370370372</v>
      </c>
      <c r="J105" s="33">
        <f t="shared" si="27"/>
        <v>1.1469907407407387E-2</v>
      </c>
      <c r="K105" s="33"/>
      <c r="M105" s="71">
        <f t="shared" si="28"/>
        <v>94</v>
      </c>
      <c r="N105" s="71">
        <f t="shared" si="29"/>
        <v>374</v>
      </c>
      <c r="P105" s="38">
        <v>124</v>
      </c>
      <c r="Q105" s="45">
        <v>129</v>
      </c>
      <c r="R105" s="43">
        <v>5.5289351851851853E-2</v>
      </c>
      <c r="S105" s="37"/>
      <c r="T105" s="39">
        <v>104</v>
      </c>
      <c r="U105" s="46">
        <v>129</v>
      </c>
      <c r="V105" s="47">
        <v>0.14410879629629628</v>
      </c>
      <c r="W105" s="40">
        <v>0</v>
      </c>
      <c r="X105" s="38">
        <v>76</v>
      </c>
      <c r="Y105" s="45">
        <v>129</v>
      </c>
      <c r="Z105" s="43">
        <v>0.18282407407407408</v>
      </c>
      <c r="AA105" s="37">
        <v>0</v>
      </c>
      <c r="AB105" s="39">
        <v>70</v>
      </c>
      <c r="AC105" s="46">
        <v>129</v>
      </c>
      <c r="AD105" s="47">
        <v>0.13538194444444443</v>
      </c>
      <c r="AE105" s="40">
        <v>4.2129629629629626E-3</v>
      </c>
      <c r="AF105" s="37"/>
      <c r="AG105" s="44"/>
      <c r="AH105" s="39">
        <v>70</v>
      </c>
      <c r="AI105" s="46">
        <v>129</v>
      </c>
      <c r="AJ105" s="47">
        <v>0.13538194444444443</v>
      </c>
      <c r="AK105" s="40">
        <v>0</v>
      </c>
    </row>
    <row r="106" spans="1:37" s="71" customFormat="1" ht="13.7" customHeight="1" x14ac:dyDescent="0.2">
      <c r="A106" s="55">
        <v>95</v>
      </c>
      <c r="B106" s="115">
        <v>5</v>
      </c>
      <c r="C106" s="65" t="str">
        <f t="shared" si="20"/>
        <v>GER19960418</v>
      </c>
      <c r="D106" s="66" t="str">
        <f t="shared" si="21"/>
        <v>JÄGELER Robert</v>
      </c>
      <c r="E106" s="67" t="str">
        <f t="shared" si="22"/>
        <v>RV ELXLEBEN</v>
      </c>
      <c r="F106" s="68" t="str">
        <f t="shared" si="23"/>
        <v>THÜ172211</v>
      </c>
      <c r="G106" s="69" t="str">
        <f t="shared" si="24"/>
        <v>JUNIOR</v>
      </c>
      <c r="H106" s="69" t="str">
        <f t="shared" si="25"/>
        <v>TUR</v>
      </c>
      <c r="I106" s="267">
        <f t="shared" si="26"/>
        <v>0.51614583333333341</v>
      </c>
      <c r="J106" s="33">
        <f t="shared" si="27"/>
        <v>1.4224537037037077E-2</v>
      </c>
      <c r="K106" s="33"/>
      <c r="M106" s="71">
        <f t="shared" si="28"/>
        <v>95</v>
      </c>
      <c r="N106" s="71">
        <f t="shared" si="29"/>
        <v>325</v>
      </c>
      <c r="P106" s="38">
        <v>63</v>
      </c>
      <c r="Q106" s="45">
        <v>5</v>
      </c>
      <c r="R106" s="43">
        <v>5.1446759259259262E-2</v>
      </c>
      <c r="S106" s="37"/>
      <c r="T106" s="39">
        <v>91</v>
      </c>
      <c r="U106" s="46">
        <v>5</v>
      </c>
      <c r="V106" s="47">
        <v>0.14121527777777779</v>
      </c>
      <c r="W106" s="40">
        <v>0</v>
      </c>
      <c r="X106" s="38">
        <v>103</v>
      </c>
      <c r="Y106" s="45">
        <v>5</v>
      </c>
      <c r="Z106" s="43">
        <v>0.19231481481481483</v>
      </c>
      <c r="AA106" s="37">
        <v>0</v>
      </c>
      <c r="AB106" s="39">
        <v>68</v>
      </c>
      <c r="AC106" s="46">
        <v>5</v>
      </c>
      <c r="AD106" s="47">
        <v>0.13538194444444443</v>
      </c>
      <c r="AE106" s="40">
        <v>4.2129629629629626E-3</v>
      </c>
      <c r="AF106" s="37"/>
      <c r="AG106" s="44"/>
      <c r="AH106" s="39">
        <v>68</v>
      </c>
      <c r="AI106" s="46">
        <v>5</v>
      </c>
      <c r="AJ106" s="47">
        <v>0.13538194444444443</v>
      </c>
      <c r="AK106" s="40">
        <v>0</v>
      </c>
    </row>
    <row r="107" spans="1:37" s="71" customFormat="1" ht="13.7" customHeight="1" x14ac:dyDescent="0.2">
      <c r="A107" s="55">
        <v>96</v>
      </c>
      <c r="B107" s="115">
        <v>67</v>
      </c>
      <c r="C107" s="65" t="e">
        <f t="shared" si="20"/>
        <v>#N/A</v>
      </c>
      <c r="D107" s="66" t="e">
        <f t="shared" si="21"/>
        <v>#N/A</v>
      </c>
      <c r="E107" s="67" t="e">
        <f t="shared" si="22"/>
        <v>#N/A</v>
      </c>
      <c r="F107" s="68" t="e">
        <f t="shared" si="23"/>
        <v>#N/A</v>
      </c>
      <c r="G107" s="69" t="e">
        <f t="shared" si="24"/>
        <v>#N/A</v>
      </c>
      <c r="H107" s="69" t="e">
        <f t="shared" si="25"/>
        <v>#N/A</v>
      </c>
      <c r="I107" s="267">
        <f t="shared" si="26"/>
        <v>0.51634259259259263</v>
      </c>
      <c r="J107" s="33">
        <f t="shared" si="27"/>
        <v>1.4421296296296293E-2</v>
      </c>
      <c r="K107" s="33"/>
      <c r="M107" s="71">
        <f t="shared" si="28"/>
        <v>96</v>
      </c>
      <c r="N107" s="71">
        <f t="shared" si="29"/>
        <v>304</v>
      </c>
      <c r="P107" s="38">
        <v>27</v>
      </c>
      <c r="Q107" s="45">
        <v>67</v>
      </c>
      <c r="R107" s="43">
        <v>5.1446759259259262E-2</v>
      </c>
      <c r="S107" s="37"/>
      <c r="T107" s="39">
        <v>96</v>
      </c>
      <c r="U107" s="46">
        <v>67</v>
      </c>
      <c r="V107" s="47">
        <v>0.14129629629629628</v>
      </c>
      <c r="W107" s="40">
        <v>0</v>
      </c>
      <c r="X107" s="38">
        <v>104</v>
      </c>
      <c r="Y107" s="45">
        <v>67</v>
      </c>
      <c r="Z107" s="43">
        <v>0.19243055555555555</v>
      </c>
      <c r="AA107" s="37">
        <v>0</v>
      </c>
      <c r="AB107" s="39">
        <v>77</v>
      </c>
      <c r="AC107" s="46">
        <v>67</v>
      </c>
      <c r="AD107" s="47">
        <v>0.13538194444444443</v>
      </c>
      <c r="AE107" s="40">
        <v>4.2129629629629626E-3</v>
      </c>
      <c r="AF107" s="37"/>
      <c r="AG107" s="44"/>
      <c r="AH107" s="39">
        <v>77</v>
      </c>
      <c r="AI107" s="46">
        <v>67</v>
      </c>
      <c r="AJ107" s="47">
        <v>0.13538194444444443</v>
      </c>
      <c r="AK107" s="40">
        <v>0</v>
      </c>
    </row>
    <row r="108" spans="1:37" s="71" customFormat="1" ht="13.7" customHeight="1" x14ac:dyDescent="0.2">
      <c r="A108" s="55">
        <v>97</v>
      </c>
      <c r="B108" s="115">
        <v>38</v>
      </c>
      <c r="C108" s="65" t="e">
        <f t="shared" ref="C108:C139" si="30">VLOOKUP(B108,STARTOVKA,2,0)</f>
        <v>#N/A</v>
      </c>
      <c r="D108" s="66" t="e">
        <f t="shared" ref="D108:D140" si="31">VLOOKUP(B108,STARTOVKA,3,0)</f>
        <v>#N/A</v>
      </c>
      <c r="E108" s="67" t="e">
        <f t="shared" ref="E108:E140" si="32">VLOOKUP(B108,STARTOVKA,4,0)</f>
        <v>#N/A</v>
      </c>
      <c r="F108" s="68" t="e">
        <f t="shared" ref="F108:F140" si="33">VLOOKUP(B108,STARTOVKA,5,0)</f>
        <v>#N/A</v>
      </c>
      <c r="G108" s="69" t="e">
        <f t="shared" ref="G108:G140" si="34">VLOOKUP(B108,STARTOVKA,6,0)</f>
        <v>#N/A</v>
      </c>
      <c r="H108" s="69" t="e">
        <f t="shared" ref="H108:H140" si="35">VLOOKUP(B108,STARTOVKA,7,0)</f>
        <v>#N/A</v>
      </c>
      <c r="I108" s="267">
        <f t="shared" si="26"/>
        <v>0.51667824074074076</v>
      </c>
      <c r="J108" s="33">
        <f t="shared" ref="J108:J109" si="36">I108-$I$12</f>
        <v>1.475694444444442E-2</v>
      </c>
      <c r="K108" s="33"/>
      <c r="M108" s="71">
        <f t="shared" si="28"/>
        <v>97</v>
      </c>
      <c r="N108" s="71">
        <f t="shared" si="29"/>
        <v>360</v>
      </c>
      <c r="P108" s="38">
        <v>78</v>
      </c>
      <c r="Q108" s="45">
        <v>38</v>
      </c>
      <c r="R108" s="43">
        <v>5.1446759259259262E-2</v>
      </c>
      <c r="S108" s="37"/>
      <c r="T108" s="39">
        <v>106</v>
      </c>
      <c r="U108" s="46">
        <v>38</v>
      </c>
      <c r="V108" s="47">
        <v>0.14410879629629628</v>
      </c>
      <c r="W108" s="40">
        <v>0</v>
      </c>
      <c r="X108" s="38">
        <v>101</v>
      </c>
      <c r="Y108" s="45">
        <v>38</v>
      </c>
      <c r="Z108" s="43">
        <v>0.18995370370370371</v>
      </c>
      <c r="AA108" s="37">
        <v>0</v>
      </c>
      <c r="AB108" s="39">
        <v>75</v>
      </c>
      <c r="AC108" s="46">
        <v>38</v>
      </c>
      <c r="AD108" s="47">
        <v>0.13538194444444443</v>
      </c>
      <c r="AE108" s="40">
        <v>4.2129629629629626E-3</v>
      </c>
      <c r="AF108" s="37"/>
      <c r="AG108" s="44"/>
      <c r="AH108" s="39">
        <v>75</v>
      </c>
      <c r="AI108" s="46">
        <v>38</v>
      </c>
      <c r="AJ108" s="47">
        <v>0.13538194444444443</v>
      </c>
      <c r="AK108" s="40">
        <v>0</v>
      </c>
    </row>
    <row r="109" spans="1:37" s="71" customFormat="1" ht="13.7" customHeight="1" x14ac:dyDescent="0.2">
      <c r="A109" s="55">
        <v>98</v>
      </c>
      <c r="B109" s="115">
        <v>42</v>
      </c>
      <c r="C109" s="65" t="str">
        <f t="shared" si="30"/>
        <v>CZE19961125</v>
      </c>
      <c r="D109" s="66" t="str">
        <f t="shared" si="31"/>
        <v xml:space="preserve">ANDRŠ Jakub </v>
      </c>
      <c r="E109" s="67" t="str">
        <f t="shared" si="32"/>
        <v>KC KOOPERATIVA SG JABLONEC N.N</v>
      </c>
      <c r="F109" s="68">
        <f t="shared" si="33"/>
        <v>12251</v>
      </c>
      <c r="G109" s="69" t="str">
        <f t="shared" si="34"/>
        <v>JUNIOR</v>
      </c>
      <c r="H109" s="69" t="str">
        <f t="shared" si="35"/>
        <v>KOO</v>
      </c>
      <c r="I109" s="267">
        <f t="shared" si="26"/>
        <v>0.52020833333333338</v>
      </c>
      <c r="J109" s="33">
        <f t="shared" si="36"/>
        <v>1.8287037037037046E-2</v>
      </c>
      <c r="K109" s="33"/>
      <c r="M109" s="71">
        <f t="shared" si="28"/>
        <v>98</v>
      </c>
      <c r="N109" s="71">
        <f t="shared" si="29"/>
        <v>359</v>
      </c>
      <c r="P109" s="38">
        <v>97</v>
      </c>
      <c r="Q109" s="45">
        <v>42</v>
      </c>
      <c r="R109" s="43">
        <v>5.2615740740740741E-2</v>
      </c>
      <c r="S109" s="37"/>
      <c r="T109" s="39">
        <v>105</v>
      </c>
      <c r="U109" s="46">
        <v>42</v>
      </c>
      <c r="V109" s="47">
        <v>0.14410879629629628</v>
      </c>
      <c r="W109" s="40">
        <v>0</v>
      </c>
      <c r="X109" s="38">
        <v>102</v>
      </c>
      <c r="Y109" s="45">
        <v>42</v>
      </c>
      <c r="Z109" s="43">
        <v>0.19231481481481483</v>
      </c>
      <c r="AA109" s="37">
        <v>0</v>
      </c>
      <c r="AB109" s="39">
        <v>55</v>
      </c>
      <c r="AC109" s="46">
        <v>42</v>
      </c>
      <c r="AD109" s="47">
        <v>0.13271990740740741</v>
      </c>
      <c r="AE109" s="40">
        <v>1.5509259259259261E-3</v>
      </c>
      <c r="AF109" s="37"/>
      <c r="AG109" s="44"/>
      <c r="AH109" s="39">
        <v>55</v>
      </c>
      <c r="AI109" s="46">
        <v>42</v>
      </c>
      <c r="AJ109" s="47">
        <v>0.13271990740740741</v>
      </c>
      <c r="AK109" s="40">
        <v>0</v>
      </c>
    </row>
    <row r="110" spans="1:37" s="71" customFormat="1" ht="13.7" customHeight="1" x14ac:dyDescent="0.2">
      <c r="A110" s="55"/>
      <c r="B110" s="115">
        <v>1</v>
      </c>
      <c r="C110" s="65" t="str">
        <f t="shared" si="30"/>
        <v>GER19970725</v>
      </c>
      <c r="D110" s="66" t="str">
        <f t="shared" si="31"/>
        <v>MAGDEBURG Tobias</v>
      </c>
      <c r="E110" s="67" t="str">
        <f t="shared" si="32"/>
        <v>RSV SONNEBERG</v>
      </c>
      <c r="F110" s="68" t="str">
        <f t="shared" si="33"/>
        <v>THÜ173735</v>
      </c>
      <c r="G110" s="69" t="str">
        <f t="shared" si="34"/>
        <v>JUNIOR*</v>
      </c>
      <c r="H110" s="69" t="str">
        <f t="shared" si="35"/>
        <v>TUR</v>
      </c>
      <c r="I110" s="70" t="s">
        <v>216</v>
      </c>
      <c r="J110" s="33" t="s">
        <v>216</v>
      </c>
      <c r="K110" s="33"/>
      <c r="M110" s="71" t="str">
        <f t="shared" ref="M110:M140" si="37">IF(A110="","",A110)</f>
        <v/>
      </c>
      <c r="N110" s="71">
        <v>0</v>
      </c>
      <c r="P110" s="38">
        <v>106</v>
      </c>
      <c r="Q110" s="45">
        <v>1</v>
      </c>
      <c r="R110" s="43">
        <v>5.3946759259259257E-2</v>
      </c>
      <c r="S110" s="37"/>
      <c r="T110" s="39"/>
      <c r="U110" s="46">
        <v>1</v>
      </c>
      <c r="V110" s="47" t="s">
        <v>216</v>
      </c>
      <c r="W110" s="40">
        <v>0</v>
      </c>
      <c r="X110" s="38"/>
      <c r="Y110" s="45"/>
      <c r="Z110" s="43"/>
      <c r="AA110" s="37"/>
      <c r="AB110" s="39"/>
      <c r="AC110" s="46"/>
      <c r="AD110" s="47"/>
      <c r="AE110" s="40"/>
      <c r="AF110" s="37"/>
      <c r="AG110" s="44"/>
      <c r="AH110" s="39"/>
      <c r="AI110" s="46"/>
      <c r="AJ110" s="47"/>
      <c r="AK110" s="40"/>
    </row>
    <row r="111" spans="1:37" s="71" customFormat="1" ht="13.7" customHeight="1" x14ac:dyDescent="0.2">
      <c r="A111" s="55"/>
      <c r="B111" s="115">
        <v>2</v>
      </c>
      <c r="C111" s="65" t="str">
        <f t="shared" si="30"/>
        <v>GER19960829</v>
      </c>
      <c r="D111" s="66" t="str">
        <f t="shared" si="31"/>
        <v>SCHUCHMANN Franz-Leon</v>
      </c>
      <c r="E111" s="67" t="str">
        <f t="shared" si="32"/>
        <v>RSV SONNEBERG</v>
      </c>
      <c r="F111" s="68" t="str">
        <f t="shared" si="33"/>
        <v>THÜ173330</v>
      </c>
      <c r="G111" s="69" t="str">
        <f t="shared" si="34"/>
        <v>JUNIOR</v>
      </c>
      <c r="H111" s="69" t="str">
        <f t="shared" si="35"/>
        <v>TUR</v>
      </c>
      <c r="I111" s="70" t="s">
        <v>216</v>
      </c>
      <c r="J111" s="33" t="s">
        <v>216</v>
      </c>
      <c r="K111" s="33"/>
      <c r="M111" s="71" t="str">
        <f t="shared" si="37"/>
        <v/>
      </c>
      <c r="N111" s="71">
        <v>0</v>
      </c>
      <c r="P111" s="38">
        <v>114</v>
      </c>
      <c r="Q111" s="45">
        <v>2</v>
      </c>
      <c r="R111" s="43">
        <v>5.3946759259259257E-2</v>
      </c>
      <c r="S111" s="37"/>
      <c r="T111" s="39"/>
      <c r="U111" s="46">
        <v>2</v>
      </c>
      <c r="V111" s="47" t="s">
        <v>216</v>
      </c>
      <c r="W111" s="40">
        <v>0</v>
      </c>
      <c r="X111" s="38"/>
      <c r="Y111" s="45"/>
      <c r="Z111" s="43"/>
      <c r="AA111" s="37"/>
      <c r="AB111" s="39"/>
      <c r="AC111" s="46"/>
      <c r="AD111" s="47"/>
      <c r="AE111" s="40"/>
      <c r="AF111" s="37"/>
      <c r="AG111" s="44"/>
      <c r="AH111" s="39"/>
      <c r="AI111" s="46"/>
      <c r="AJ111" s="47"/>
      <c r="AK111" s="40"/>
    </row>
    <row r="112" spans="1:37" s="71" customFormat="1" ht="13.7" customHeight="1" x14ac:dyDescent="0.2">
      <c r="A112" s="55"/>
      <c r="B112" s="115">
        <v>4</v>
      </c>
      <c r="C112" s="65" t="str">
        <f t="shared" si="30"/>
        <v>GER19960212</v>
      </c>
      <c r="D112" s="66" t="str">
        <f t="shared" si="31"/>
        <v>SCHUBERT Erik</v>
      </c>
      <c r="E112" s="67" t="str">
        <f t="shared" si="32"/>
        <v>RV ELXLEBEN</v>
      </c>
      <c r="F112" s="68" t="str">
        <f t="shared" si="33"/>
        <v>THÜ170276</v>
      </c>
      <c r="G112" s="69" t="str">
        <f t="shared" si="34"/>
        <v>JUNIOR</v>
      </c>
      <c r="H112" s="69" t="str">
        <f t="shared" si="35"/>
        <v>TUR</v>
      </c>
      <c r="I112" s="70" t="s">
        <v>216</v>
      </c>
      <c r="J112" s="33" t="s">
        <v>216</v>
      </c>
      <c r="K112" s="33"/>
      <c r="M112" s="71" t="str">
        <f t="shared" si="37"/>
        <v/>
      </c>
      <c r="N112" s="71">
        <v>0</v>
      </c>
      <c r="P112" s="38" t="s">
        <v>216</v>
      </c>
      <c r="Q112" s="45">
        <v>4</v>
      </c>
      <c r="R112" s="173" t="s">
        <v>216</v>
      </c>
      <c r="S112" s="37"/>
      <c r="T112" s="39"/>
      <c r="U112" s="46"/>
      <c r="V112" s="47"/>
      <c r="W112" s="40"/>
      <c r="X112" s="38"/>
      <c r="Y112" s="45"/>
      <c r="Z112" s="43"/>
      <c r="AA112" s="37"/>
      <c r="AB112" s="39"/>
      <c r="AC112" s="46"/>
      <c r="AD112" s="47"/>
      <c r="AE112" s="40"/>
      <c r="AF112" s="37"/>
      <c r="AG112" s="44"/>
      <c r="AH112" s="39"/>
      <c r="AI112" s="46"/>
      <c r="AJ112" s="47"/>
      <c r="AK112" s="40"/>
    </row>
    <row r="113" spans="1:37" s="71" customFormat="1" ht="13.7" customHeight="1" x14ac:dyDescent="0.2">
      <c r="A113" s="55"/>
      <c r="B113" s="115">
        <v>6</v>
      </c>
      <c r="C113" s="65" t="str">
        <f t="shared" si="30"/>
        <v>GER19970811</v>
      </c>
      <c r="D113" s="66" t="str">
        <f t="shared" si="31"/>
        <v>LINTZEL Philip</v>
      </c>
      <c r="E113" s="67" t="str">
        <f t="shared" si="32"/>
        <v>RSC TURBINE ERFURT</v>
      </c>
      <c r="F113" s="68" t="str">
        <f t="shared" si="33"/>
        <v>THÜ173079</v>
      </c>
      <c r="G113" s="69" t="str">
        <f t="shared" si="34"/>
        <v>JUNIOR*</v>
      </c>
      <c r="H113" s="69" t="str">
        <f t="shared" si="35"/>
        <v>TUR</v>
      </c>
      <c r="I113" s="70" t="s">
        <v>216</v>
      </c>
      <c r="J113" s="33" t="s">
        <v>216</v>
      </c>
      <c r="K113" s="33"/>
      <c r="M113" s="71" t="str">
        <f t="shared" si="37"/>
        <v/>
      </c>
      <c r="N113" s="71">
        <v>0</v>
      </c>
      <c r="P113" s="38">
        <v>118</v>
      </c>
      <c r="Q113" s="45">
        <v>6</v>
      </c>
      <c r="R113" s="43">
        <v>5.3946759259259257E-2</v>
      </c>
      <c r="S113" s="37"/>
      <c r="T113" s="39"/>
      <c r="U113" s="46">
        <v>6</v>
      </c>
      <c r="V113" s="47" t="s">
        <v>216</v>
      </c>
      <c r="W113" s="40">
        <v>0</v>
      </c>
      <c r="X113" s="38"/>
      <c r="Y113" s="45"/>
      <c r="Z113" s="43"/>
      <c r="AA113" s="37"/>
      <c r="AB113" s="39"/>
      <c r="AC113" s="46"/>
      <c r="AD113" s="47"/>
      <c r="AE113" s="40"/>
      <c r="AF113" s="37"/>
      <c r="AG113" s="44"/>
      <c r="AH113" s="39"/>
      <c r="AI113" s="46"/>
      <c r="AJ113" s="47"/>
      <c r="AK113" s="40"/>
    </row>
    <row r="114" spans="1:37" s="71" customFormat="1" ht="13.7" customHeight="1" x14ac:dyDescent="0.2">
      <c r="A114" s="55"/>
      <c r="B114" s="115">
        <v>13</v>
      </c>
      <c r="C114" s="65" t="str">
        <f t="shared" si="30"/>
        <v>GER19970125</v>
      </c>
      <c r="D114" s="66" t="str">
        <f t="shared" si="31"/>
        <v>FRANZ Toni</v>
      </c>
      <c r="E114" s="67" t="str">
        <f t="shared" si="32"/>
        <v>JUNIOREN SCHWALBE TEAM SACHSEN</v>
      </c>
      <c r="F114" s="68" t="str">
        <f t="shared" si="33"/>
        <v xml:space="preserve">SAC 134961 </v>
      </c>
      <c r="G114" s="69" t="str">
        <f t="shared" si="34"/>
        <v>JUNIOR*</v>
      </c>
      <c r="H114" s="69" t="str">
        <f t="shared" si="35"/>
        <v>SCW</v>
      </c>
      <c r="I114" s="70" t="s">
        <v>216</v>
      </c>
      <c r="J114" s="33" t="s">
        <v>216</v>
      </c>
      <c r="K114" s="33"/>
      <c r="M114" s="71" t="str">
        <f t="shared" si="37"/>
        <v/>
      </c>
      <c r="N114" s="71">
        <v>0</v>
      </c>
      <c r="P114" s="38">
        <v>12</v>
      </c>
      <c r="Q114" s="45">
        <v>13</v>
      </c>
      <c r="R114" s="43">
        <v>5.1446759259259262E-2</v>
      </c>
      <c r="S114" s="37"/>
      <c r="T114" s="39"/>
      <c r="U114" s="46">
        <v>13</v>
      </c>
      <c r="V114" s="47" t="s">
        <v>222</v>
      </c>
      <c r="W114" s="40">
        <v>0</v>
      </c>
      <c r="X114" s="38"/>
      <c r="Y114" s="45"/>
      <c r="Z114" s="43"/>
      <c r="AA114" s="37"/>
      <c r="AB114" s="39"/>
      <c r="AC114" s="46"/>
      <c r="AD114" s="47"/>
      <c r="AE114" s="40"/>
      <c r="AF114" s="37"/>
      <c r="AG114" s="44"/>
      <c r="AH114" s="39"/>
      <c r="AI114" s="46"/>
      <c r="AJ114" s="47"/>
      <c r="AK114" s="40"/>
    </row>
    <row r="115" spans="1:37" s="71" customFormat="1" ht="13.7" customHeight="1" x14ac:dyDescent="0.2">
      <c r="A115" s="55"/>
      <c r="B115" s="115">
        <v>14</v>
      </c>
      <c r="C115" s="65" t="str">
        <f t="shared" si="30"/>
        <v>GER19970806</v>
      </c>
      <c r="D115" s="66" t="str">
        <f t="shared" si="31"/>
        <v>BINAY Noah</v>
      </c>
      <c r="E115" s="67" t="str">
        <f t="shared" si="32"/>
        <v>JUNIOREN SCHWALBE TEAM SACHSEN</v>
      </c>
      <c r="F115" s="68" t="str">
        <f t="shared" si="33"/>
        <v>SAC 142218</v>
      </c>
      <c r="G115" s="69" t="str">
        <f t="shared" si="34"/>
        <v>JUNIOR*</v>
      </c>
      <c r="H115" s="69" t="str">
        <f t="shared" si="35"/>
        <v>SCW</v>
      </c>
      <c r="I115" s="70" t="s">
        <v>216</v>
      </c>
      <c r="J115" s="33" t="s">
        <v>216</v>
      </c>
      <c r="K115" s="33"/>
      <c r="M115" s="71" t="str">
        <f t="shared" si="37"/>
        <v/>
      </c>
      <c r="N115" s="71">
        <v>0</v>
      </c>
      <c r="P115" s="38">
        <v>54</v>
      </c>
      <c r="Q115" s="45">
        <v>14</v>
      </c>
      <c r="R115" s="43">
        <v>5.1446759259259262E-2</v>
      </c>
      <c r="S115" s="37"/>
      <c r="T115" s="39">
        <v>32</v>
      </c>
      <c r="U115" s="46">
        <v>14</v>
      </c>
      <c r="V115" s="47">
        <v>0.13841435185185186</v>
      </c>
      <c r="W115" s="40">
        <v>0</v>
      </c>
      <c r="X115" s="38">
        <v>6</v>
      </c>
      <c r="Y115" s="45">
        <v>14</v>
      </c>
      <c r="Z115" s="43">
        <v>0.18129629629629629</v>
      </c>
      <c r="AA115" s="37">
        <v>0</v>
      </c>
      <c r="AB115" s="39"/>
      <c r="AC115" s="46"/>
      <c r="AD115" s="47"/>
      <c r="AE115" s="40"/>
      <c r="AF115" s="37"/>
      <c r="AG115" s="44"/>
      <c r="AH115" s="39"/>
      <c r="AI115" s="46">
        <v>14</v>
      </c>
      <c r="AJ115" s="47" t="s">
        <v>216</v>
      </c>
      <c r="AK115" s="40">
        <v>0</v>
      </c>
    </row>
    <row r="116" spans="1:37" s="71" customFormat="1" ht="13.7" customHeight="1" x14ac:dyDescent="0.2">
      <c r="A116" s="55"/>
      <c r="B116" s="115">
        <v>20</v>
      </c>
      <c r="C116" s="65" t="e">
        <f t="shared" si="30"/>
        <v>#N/A</v>
      </c>
      <c r="D116" s="66" t="e">
        <f t="shared" si="31"/>
        <v>#N/A</v>
      </c>
      <c r="E116" s="67" t="e">
        <f t="shared" si="32"/>
        <v>#N/A</v>
      </c>
      <c r="F116" s="68" t="e">
        <f t="shared" si="33"/>
        <v>#N/A</v>
      </c>
      <c r="G116" s="69" t="e">
        <f t="shared" si="34"/>
        <v>#N/A</v>
      </c>
      <c r="H116" s="69" t="e">
        <f t="shared" si="35"/>
        <v>#N/A</v>
      </c>
      <c r="I116" s="70" t="s">
        <v>216</v>
      </c>
      <c r="J116" s="33" t="s">
        <v>216</v>
      </c>
      <c r="K116" s="33"/>
      <c r="M116" s="71" t="str">
        <f t="shared" si="37"/>
        <v/>
      </c>
      <c r="N116" s="71">
        <v>0</v>
      </c>
      <c r="P116" s="38" t="s">
        <v>216</v>
      </c>
      <c r="Q116" s="45">
        <v>20</v>
      </c>
      <c r="R116" s="173" t="s">
        <v>216</v>
      </c>
      <c r="S116" s="37"/>
      <c r="T116" s="39"/>
      <c r="U116" s="46"/>
      <c r="V116" s="47"/>
      <c r="W116" s="40"/>
      <c r="X116" s="38"/>
      <c r="Y116" s="45"/>
      <c r="Z116" s="43"/>
      <c r="AA116" s="37"/>
      <c r="AB116" s="39"/>
      <c r="AC116" s="46"/>
      <c r="AD116" s="47"/>
      <c r="AE116" s="40"/>
      <c r="AF116" s="37"/>
      <c r="AG116" s="44"/>
      <c r="AH116" s="39"/>
      <c r="AI116" s="46"/>
      <c r="AJ116" s="47"/>
      <c r="AK116" s="40"/>
    </row>
    <row r="117" spans="1:37" s="71" customFormat="1" ht="13.7" customHeight="1" x14ac:dyDescent="0.2">
      <c r="A117" s="55"/>
      <c r="B117" s="115">
        <v>21</v>
      </c>
      <c r="C117" s="65" t="str">
        <f t="shared" si="30"/>
        <v>GER19960322</v>
      </c>
      <c r="D117" s="66" t="str">
        <f t="shared" si="31"/>
        <v>DICKEL Jorge</v>
      </c>
      <c r="E117" s="67" t="str">
        <f t="shared" si="32"/>
        <v>RG BERLIN</v>
      </c>
      <c r="F117" s="68" t="str">
        <f t="shared" si="33"/>
        <v>03.15928.12</v>
      </c>
      <c r="G117" s="69" t="str">
        <f t="shared" si="34"/>
        <v>JUNIOR</v>
      </c>
      <c r="H117" s="69" t="str">
        <f t="shared" si="35"/>
        <v>RGB</v>
      </c>
      <c r="I117" s="70" t="s">
        <v>216</v>
      </c>
      <c r="J117" s="33" t="s">
        <v>216</v>
      </c>
      <c r="K117" s="33"/>
      <c r="M117" s="71" t="str">
        <f t="shared" si="37"/>
        <v/>
      </c>
      <c r="N117" s="71">
        <v>0</v>
      </c>
      <c r="P117" s="38">
        <v>104</v>
      </c>
      <c r="Q117" s="45">
        <v>21</v>
      </c>
      <c r="R117" s="43">
        <v>5.3946759259259257E-2</v>
      </c>
      <c r="S117" s="37"/>
      <c r="T117" s="39"/>
      <c r="U117" s="46">
        <v>21</v>
      </c>
      <c r="V117" s="47" t="s">
        <v>216</v>
      </c>
      <c r="W117" s="40">
        <v>0</v>
      </c>
      <c r="X117" s="38"/>
      <c r="Y117" s="45"/>
      <c r="Z117" s="43"/>
      <c r="AA117" s="37"/>
      <c r="AB117" s="39"/>
      <c r="AC117" s="46"/>
      <c r="AD117" s="47"/>
      <c r="AE117" s="40"/>
      <c r="AF117" s="37"/>
      <c r="AG117" s="44"/>
      <c r="AH117" s="39"/>
      <c r="AI117" s="46"/>
      <c r="AJ117" s="47"/>
      <c r="AK117" s="40"/>
    </row>
    <row r="118" spans="1:37" s="71" customFormat="1" ht="13.7" customHeight="1" x14ac:dyDescent="0.2">
      <c r="A118" s="55"/>
      <c r="B118" s="115">
        <v>28</v>
      </c>
      <c r="C118" s="65" t="e">
        <f t="shared" si="30"/>
        <v>#N/A</v>
      </c>
      <c r="D118" s="66" t="e">
        <f t="shared" si="31"/>
        <v>#N/A</v>
      </c>
      <c r="E118" s="67" t="e">
        <f t="shared" si="32"/>
        <v>#N/A</v>
      </c>
      <c r="F118" s="68" t="e">
        <f t="shared" si="33"/>
        <v>#N/A</v>
      </c>
      <c r="G118" s="69" t="e">
        <f t="shared" si="34"/>
        <v>#N/A</v>
      </c>
      <c r="H118" s="69" t="e">
        <f t="shared" si="35"/>
        <v>#N/A</v>
      </c>
      <c r="I118" s="70" t="s">
        <v>216</v>
      </c>
      <c r="J118" s="33" t="s">
        <v>216</v>
      </c>
      <c r="K118" s="33"/>
      <c r="M118" s="71" t="str">
        <f t="shared" si="37"/>
        <v/>
      </c>
      <c r="N118" s="71">
        <v>0</v>
      </c>
      <c r="P118" s="38">
        <v>117</v>
      </c>
      <c r="Q118" s="45">
        <v>28</v>
      </c>
      <c r="R118" s="43">
        <v>5.3946759259259257E-2</v>
      </c>
      <c r="S118" s="37"/>
      <c r="T118" s="39">
        <v>100</v>
      </c>
      <c r="U118" s="46">
        <v>28</v>
      </c>
      <c r="V118" s="47">
        <v>0.14129629629629628</v>
      </c>
      <c r="W118" s="40">
        <v>0</v>
      </c>
      <c r="X118" s="38">
        <v>94</v>
      </c>
      <c r="Y118" s="45">
        <v>28</v>
      </c>
      <c r="Z118" s="43">
        <v>0.18528935185185183</v>
      </c>
      <c r="AA118" s="37">
        <v>0</v>
      </c>
      <c r="AB118" s="39"/>
      <c r="AC118" s="46"/>
      <c r="AD118" s="47"/>
      <c r="AE118" s="40"/>
      <c r="AF118" s="37"/>
      <c r="AG118" s="44"/>
      <c r="AH118" s="39"/>
      <c r="AI118" s="46">
        <v>28</v>
      </c>
      <c r="AJ118" s="47" t="s">
        <v>216</v>
      </c>
      <c r="AK118" s="40">
        <v>0</v>
      </c>
    </row>
    <row r="119" spans="1:37" s="71" customFormat="1" ht="13.7" customHeight="1" x14ac:dyDescent="0.2">
      <c r="A119" s="55"/>
      <c r="B119" s="115">
        <v>29</v>
      </c>
      <c r="C119" s="65" t="e">
        <f t="shared" si="30"/>
        <v>#N/A</v>
      </c>
      <c r="D119" s="66" t="e">
        <f t="shared" si="31"/>
        <v>#N/A</v>
      </c>
      <c r="E119" s="67" t="e">
        <f t="shared" si="32"/>
        <v>#N/A</v>
      </c>
      <c r="F119" s="68" t="e">
        <f t="shared" si="33"/>
        <v>#N/A</v>
      </c>
      <c r="G119" s="69" t="e">
        <f t="shared" si="34"/>
        <v>#N/A</v>
      </c>
      <c r="H119" s="69" t="e">
        <f t="shared" si="35"/>
        <v>#N/A</v>
      </c>
      <c r="I119" s="70" t="s">
        <v>216</v>
      </c>
      <c r="J119" s="33" t="s">
        <v>216</v>
      </c>
      <c r="K119" s="33"/>
      <c r="M119" s="71" t="str">
        <f t="shared" si="37"/>
        <v/>
      </c>
      <c r="N119" s="71">
        <v>0</v>
      </c>
      <c r="P119" s="38">
        <v>110</v>
      </c>
      <c r="Q119" s="45">
        <v>29</v>
      </c>
      <c r="R119" s="43">
        <v>5.3946759259259257E-2</v>
      </c>
      <c r="S119" s="37"/>
      <c r="T119" s="39"/>
      <c r="U119" s="46">
        <v>29</v>
      </c>
      <c r="V119" s="47" t="s">
        <v>216</v>
      </c>
      <c r="W119" s="40">
        <v>0</v>
      </c>
      <c r="X119" s="38"/>
      <c r="Y119" s="45"/>
      <c r="Z119" s="43"/>
      <c r="AA119" s="37"/>
      <c r="AB119" s="39"/>
      <c r="AC119" s="46"/>
      <c r="AD119" s="47"/>
      <c r="AE119" s="40"/>
      <c r="AF119" s="37"/>
      <c r="AG119" s="44"/>
      <c r="AH119" s="39"/>
      <c r="AI119" s="46"/>
      <c r="AJ119" s="47"/>
      <c r="AK119" s="40"/>
    </row>
    <row r="120" spans="1:37" s="71" customFormat="1" ht="13.7" customHeight="1" x14ac:dyDescent="0.2">
      <c r="A120" s="55"/>
      <c r="B120" s="115">
        <v>32</v>
      </c>
      <c r="C120" s="65" t="str">
        <f t="shared" si="30"/>
        <v>CZE19970916</v>
      </c>
      <c r="D120" s="66" t="str">
        <f t="shared" si="31"/>
        <v xml:space="preserve">KUNT Lukáš </v>
      </c>
      <c r="E120" s="67" t="str">
        <f t="shared" si="32"/>
        <v xml:space="preserve">REMERX - MERIDA TEAM KOLÍN </v>
      </c>
      <c r="F120" s="68">
        <f t="shared" si="33"/>
        <v>14658</v>
      </c>
      <c r="G120" s="69" t="str">
        <f t="shared" si="34"/>
        <v>JUNIOR*</v>
      </c>
      <c r="H120" s="69" t="str">
        <f t="shared" si="35"/>
        <v>REM</v>
      </c>
      <c r="I120" s="70" t="s">
        <v>216</v>
      </c>
      <c r="J120" s="33" t="s">
        <v>216</v>
      </c>
      <c r="K120" s="33"/>
      <c r="M120" s="71" t="str">
        <f t="shared" si="37"/>
        <v/>
      </c>
      <c r="N120" s="71">
        <v>0</v>
      </c>
      <c r="P120" s="38">
        <v>95</v>
      </c>
      <c r="Q120" s="45">
        <v>32</v>
      </c>
      <c r="R120" s="43">
        <v>5.2476851851851851E-2</v>
      </c>
      <c r="S120" s="37"/>
      <c r="T120" s="39"/>
      <c r="U120" s="46">
        <v>32</v>
      </c>
      <c r="V120" s="47" t="s">
        <v>216</v>
      </c>
      <c r="W120" s="40">
        <v>0</v>
      </c>
      <c r="X120" s="38"/>
      <c r="Y120" s="45"/>
      <c r="Z120" s="43"/>
      <c r="AA120" s="37"/>
      <c r="AB120" s="39"/>
      <c r="AC120" s="46"/>
      <c r="AD120" s="47"/>
      <c r="AE120" s="40"/>
      <c r="AF120" s="37"/>
      <c r="AG120" s="44"/>
      <c r="AH120" s="39"/>
      <c r="AI120" s="46"/>
      <c r="AJ120" s="47"/>
      <c r="AK120" s="40"/>
    </row>
    <row r="121" spans="1:37" s="71" customFormat="1" ht="13.7" customHeight="1" x14ac:dyDescent="0.2">
      <c r="A121" s="55"/>
      <c r="B121" s="115">
        <v>34</v>
      </c>
      <c r="C121" s="65" t="str">
        <f t="shared" si="30"/>
        <v>CZE19960513</v>
      </c>
      <c r="D121" s="66" t="str">
        <f t="shared" si="31"/>
        <v xml:space="preserve">SCHUBERT Štěpán </v>
      </c>
      <c r="E121" s="67" t="str">
        <f t="shared" si="32"/>
        <v xml:space="preserve">REMERX MERIDA TEAM JUNIOR </v>
      </c>
      <c r="F121" s="68">
        <f t="shared" si="33"/>
        <v>19574</v>
      </c>
      <c r="G121" s="69" t="str">
        <f t="shared" si="34"/>
        <v>JUNIOR</v>
      </c>
      <c r="H121" s="69" t="str">
        <f t="shared" si="35"/>
        <v>REM</v>
      </c>
      <c r="I121" s="70" t="s">
        <v>216</v>
      </c>
      <c r="J121" s="33" t="s">
        <v>216</v>
      </c>
      <c r="K121" s="33"/>
      <c r="M121" s="71" t="str">
        <f t="shared" si="37"/>
        <v/>
      </c>
      <c r="N121" s="71">
        <v>0</v>
      </c>
      <c r="P121" s="38">
        <v>121</v>
      </c>
      <c r="Q121" s="45">
        <v>34</v>
      </c>
      <c r="R121" s="43">
        <v>5.3946759259259257E-2</v>
      </c>
      <c r="S121" s="37"/>
      <c r="T121" s="39"/>
      <c r="U121" s="46">
        <v>34</v>
      </c>
      <c r="V121" s="47" t="s">
        <v>216</v>
      </c>
      <c r="W121" s="40">
        <v>0</v>
      </c>
      <c r="X121" s="38"/>
      <c r="Y121" s="45"/>
      <c r="Z121" s="43"/>
      <c r="AA121" s="37"/>
      <c r="AB121" s="39"/>
      <c r="AC121" s="46"/>
      <c r="AD121" s="47"/>
      <c r="AE121" s="40"/>
      <c r="AF121" s="37"/>
      <c r="AG121" s="44"/>
      <c r="AH121" s="39"/>
      <c r="AI121" s="46"/>
      <c r="AJ121" s="47"/>
      <c r="AK121" s="40"/>
    </row>
    <row r="122" spans="1:37" s="71" customFormat="1" ht="13.7" customHeight="1" x14ac:dyDescent="0.2">
      <c r="A122" s="55"/>
      <c r="B122" s="115">
        <v>43</v>
      </c>
      <c r="C122" s="65" t="str">
        <f t="shared" si="30"/>
        <v>CZE19990209</v>
      </c>
      <c r="D122" s="66" t="str">
        <f t="shared" si="31"/>
        <v xml:space="preserve">HONZÁK David </v>
      </c>
      <c r="E122" s="67" t="str">
        <f t="shared" si="32"/>
        <v>KC KOOPERATIVA SG JABLONEC N.N</v>
      </c>
      <c r="F122" s="68">
        <f t="shared" si="33"/>
        <v>14334</v>
      </c>
      <c r="G122" s="69" t="str">
        <f t="shared" si="34"/>
        <v>CADET*</v>
      </c>
      <c r="H122" s="69" t="str">
        <f t="shared" si="35"/>
        <v>KOO</v>
      </c>
      <c r="I122" s="70" t="s">
        <v>216</v>
      </c>
      <c r="J122" s="33" t="s">
        <v>216</v>
      </c>
      <c r="K122" s="33"/>
      <c r="M122" s="71" t="str">
        <f t="shared" si="37"/>
        <v/>
      </c>
      <c r="N122" s="71">
        <v>0</v>
      </c>
      <c r="P122" s="38">
        <v>119</v>
      </c>
      <c r="Q122" s="45">
        <v>43</v>
      </c>
      <c r="R122" s="43">
        <v>5.3946759259259257E-2</v>
      </c>
      <c r="S122" s="37"/>
      <c r="T122" s="39"/>
      <c r="U122" s="46">
        <v>43</v>
      </c>
      <c r="V122" s="47" t="s">
        <v>216</v>
      </c>
      <c r="W122" s="40">
        <v>0</v>
      </c>
      <c r="X122" s="38"/>
      <c r="Y122" s="45"/>
      <c r="Z122" s="43"/>
      <c r="AA122" s="37"/>
      <c r="AB122" s="39"/>
      <c r="AC122" s="46"/>
      <c r="AD122" s="47"/>
      <c r="AE122" s="40"/>
      <c r="AF122" s="37"/>
      <c r="AG122" s="44"/>
      <c r="AH122" s="39"/>
      <c r="AI122" s="46"/>
      <c r="AJ122" s="47"/>
      <c r="AK122" s="40"/>
    </row>
    <row r="123" spans="1:37" s="71" customFormat="1" ht="13.7" customHeight="1" x14ac:dyDescent="0.2">
      <c r="A123" s="55"/>
      <c r="B123" s="115">
        <v>45</v>
      </c>
      <c r="C123" s="65" t="str">
        <f t="shared" si="30"/>
        <v>CZE19960630</v>
      </c>
      <c r="D123" s="66" t="str">
        <f t="shared" si="31"/>
        <v xml:space="preserve">LEHKÝ Roman </v>
      </c>
      <c r="E123" s="67" t="str">
        <f t="shared" si="32"/>
        <v>KC KOOPERATIVA SG JABLONEC N.N</v>
      </c>
      <c r="F123" s="68">
        <f t="shared" si="33"/>
        <v>9859</v>
      </c>
      <c r="G123" s="69" t="str">
        <f t="shared" si="34"/>
        <v>JUNIOR</v>
      </c>
      <c r="H123" s="69" t="str">
        <f t="shared" si="35"/>
        <v>KOO</v>
      </c>
      <c r="I123" s="70" t="s">
        <v>216</v>
      </c>
      <c r="J123" s="33" t="s">
        <v>216</v>
      </c>
      <c r="K123" s="33"/>
      <c r="M123" s="71" t="str">
        <f t="shared" si="37"/>
        <v/>
      </c>
      <c r="N123" s="71">
        <v>0</v>
      </c>
      <c r="P123" s="38">
        <v>72</v>
      </c>
      <c r="Q123" s="45">
        <v>45</v>
      </c>
      <c r="R123" s="43">
        <v>5.1446759259259262E-2</v>
      </c>
      <c r="S123" s="37"/>
      <c r="T123" s="39">
        <v>85</v>
      </c>
      <c r="U123" s="46">
        <v>45</v>
      </c>
      <c r="V123" s="47">
        <v>0.14063657407407407</v>
      </c>
      <c r="W123" s="40">
        <v>0</v>
      </c>
      <c r="X123" s="38">
        <v>91</v>
      </c>
      <c r="Y123" s="45">
        <v>45</v>
      </c>
      <c r="Z123" s="43">
        <v>0.1849537037037037</v>
      </c>
      <c r="AA123" s="37">
        <v>0</v>
      </c>
      <c r="AB123" s="39"/>
      <c r="AC123" s="46"/>
      <c r="AD123" s="47"/>
      <c r="AE123" s="40"/>
      <c r="AF123" s="37"/>
      <c r="AG123" s="44"/>
      <c r="AH123" s="39"/>
      <c r="AI123" s="46">
        <v>45</v>
      </c>
      <c r="AJ123" s="47" t="s">
        <v>216</v>
      </c>
      <c r="AK123" s="40">
        <v>0</v>
      </c>
    </row>
    <row r="124" spans="1:37" s="71" customFormat="1" ht="13.7" customHeight="1" x14ac:dyDescent="0.2">
      <c r="A124" s="55"/>
      <c r="B124" s="115">
        <v>49</v>
      </c>
      <c r="C124" s="65" t="str">
        <f t="shared" si="30"/>
        <v>CZE19960703</v>
      </c>
      <c r="D124" s="66" t="str">
        <f t="shared" si="31"/>
        <v xml:space="preserve">ŠÍREK Adrian </v>
      </c>
      <c r="E124" s="67" t="str">
        <f t="shared" si="32"/>
        <v>KC KOOPERATIVA SG JABLONEC N.N</v>
      </c>
      <c r="F124" s="68">
        <f t="shared" si="33"/>
        <v>12955</v>
      </c>
      <c r="G124" s="69" t="str">
        <f t="shared" si="34"/>
        <v>JUNIOR</v>
      </c>
      <c r="H124" s="69" t="str">
        <f t="shared" si="35"/>
        <v>KOO</v>
      </c>
      <c r="I124" s="70" t="s">
        <v>216</v>
      </c>
      <c r="J124" s="33" t="s">
        <v>216</v>
      </c>
      <c r="K124" s="33"/>
      <c r="M124" s="71" t="str">
        <f t="shared" si="37"/>
        <v/>
      </c>
      <c r="N124" s="71">
        <v>0</v>
      </c>
      <c r="P124" s="38">
        <v>116</v>
      </c>
      <c r="Q124" s="45">
        <v>49</v>
      </c>
      <c r="R124" s="43">
        <v>5.3946759259259257E-2</v>
      </c>
      <c r="S124" s="37"/>
      <c r="T124" s="39">
        <v>79</v>
      </c>
      <c r="U124" s="46">
        <v>49</v>
      </c>
      <c r="V124" s="47">
        <v>0.13873842592592592</v>
      </c>
      <c r="W124" s="40">
        <v>0</v>
      </c>
      <c r="X124" s="38"/>
      <c r="Y124" s="45">
        <v>49</v>
      </c>
      <c r="Z124" s="43" t="s">
        <v>216</v>
      </c>
      <c r="AA124" s="37">
        <v>0</v>
      </c>
      <c r="AB124" s="39"/>
      <c r="AC124" s="46"/>
      <c r="AD124" s="47"/>
      <c r="AE124" s="40"/>
      <c r="AF124" s="37"/>
      <c r="AG124" s="44"/>
      <c r="AH124" s="39"/>
      <c r="AI124" s="46"/>
      <c r="AJ124" s="47"/>
      <c r="AK124" s="40"/>
    </row>
    <row r="125" spans="1:37" s="71" customFormat="1" ht="13.7" customHeight="1" x14ac:dyDescent="0.2">
      <c r="A125" s="55"/>
      <c r="B125" s="115">
        <v>52</v>
      </c>
      <c r="C125" s="65" t="str">
        <f t="shared" si="30"/>
        <v>POL19961008</v>
      </c>
      <c r="D125" s="66" t="str">
        <f t="shared" si="31"/>
        <v>ZLOTOWICZ Patryk</v>
      </c>
      <c r="E125" s="67" t="str">
        <f t="shared" si="32"/>
        <v>KLUCZBORK</v>
      </c>
      <c r="F125" s="68" t="str">
        <f t="shared" si="33"/>
        <v>OPO-016</v>
      </c>
      <c r="G125" s="69" t="str">
        <f t="shared" si="34"/>
        <v>JUNIOR</v>
      </c>
      <c r="H125" s="69" t="str">
        <f t="shared" si="35"/>
        <v>GLI</v>
      </c>
      <c r="I125" s="70" t="s">
        <v>216</v>
      </c>
      <c r="J125" s="33" t="s">
        <v>216</v>
      </c>
      <c r="K125" s="33"/>
      <c r="M125" s="71" t="str">
        <f t="shared" si="37"/>
        <v/>
      </c>
      <c r="N125" s="71">
        <v>0</v>
      </c>
      <c r="P125" s="38">
        <v>91</v>
      </c>
      <c r="Q125" s="45">
        <v>52</v>
      </c>
      <c r="R125" s="43">
        <v>5.1446759259259262E-2</v>
      </c>
      <c r="S125" s="37"/>
      <c r="T125" s="39"/>
      <c r="U125" s="46">
        <v>52</v>
      </c>
      <c r="V125" s="47" t="s">
        <v>216</v>
      </c>
      <c r="W125" s="40">
        <v>0</v>
      </c>
      <c r="X125" s="38"/>
      <c r="Y125" s="45"/>
      <c r="Z125" s="43"/>
      <c r="AA125" s="37"/>
      <c r="AB125" s="39"/>
      <c r="AC125" s="46"/>
      <c r="AD125" s="47"/>
      <c r="AE125" s="40"/>
      <c r="AF125" s="37"/>
      <c r="AG125" s="44"/>
      <c r="AH125" s="39"/>
      <c r="AI125" s="46"/>
      <c r="AJ125" s="47"/>
      <c r="AK125" s="40"/>
    </row>
    <row r="126" spans="1:37" s="71" customFormat="1" ht="13.7" customHeight="1" x14ac:dyDescent="0.2">
      <c r="A126" s="55"/>
      <c r="B126" s="115">
        <v>70</v>
      </c>
      <c r="C126" s="65" t="e">
        <f t="shared" si="30"/>
        <v>#N/A</v>
      </c>
      <c r="D126" s="66" t="e">
        <f t="shared" si="31"/>
        <v>#N/A</v>
      </c>
      <c r="E126" s="67" t="e">
        <f t="shared" si="32"/>
        <v>#N/A</v>
      </c>
      <c r="F126" s="68" t="e">
        <f t="shared" si="33"/>
        <v>#N/A</v>
      </c>
      <c r="G126" s="69" t="e">
        <f t="shared" si="34"/>
        <v>#N/A</v>
      </c>
      <c r="H126" s="69" t="e">
        <f t="shared" si="35"/>
        <v>#N/A</v>
      </c>
      <c r="I126" s="70" t="s">
        <v>216</v>
      </c>
      <c r="J126" s="33" t="s">
        <v>216</v>
      </c>
      <c r="K126" s="33"/>
      <c r="M126" s="71" t="str">
        <f t="shared" si="37"/>
        <v/>
      </c>
      <c r="N126" s="71">
        <v>0</v>
      </c>
      <c r="P126" s="38">
        <v>17</v>
      </c>
      <c r="Q126" s="45">
        <v>70</v>
      </c>
      <c r="R126" s="43">
        <v>5.1446759259259262E-2</v>
      </c>
      <c r="S126" s="37"/>
      <c r="T126" s="39">
        <v>88</v>
      </c>
      <c r="U126" s="46">
        <v>70</v>
      </c>
      <c r="V126" s="47">
        <v>0.14121527777777779</v>
      </c>
      <c r="W126" s="40">
        <v>0</v>
      </c>
      <c r="X126" s="38"/>
      <c r="Y126" s="45">
        <v>70</v>
      </c>
      <c r="Z126" s="43" t="s">
        <v>222</v>
      </c>
      <c r="AA126" s="37">
        <v>0</v>
      </c>
      <c r="AB126" s="39"/>
      <c r="AC126" s="46"/>
      <c r="AD126" s="47"/>
      <c r="AE126" s="40"/>
      <c r="AF126" s="37"/>
      <c r="AG126" s="44"/>
      <c r="AH126" s="39"/>
      <c r="AI126" s="46"/>
      <c r="AJ126" s="47"/>
      <c r="AK126" s="40"/>
    </row>
    <row r="127" spans="1:37" s="71" customFormat="1" ht="13.7" customHeight="1" x14ac:dyDescent="0.2">
      <c r="A127" s="55"/>
      <c r="B127" s="115">
        <v>79</v>
      </c>
      <c r="C127" s="65" t="e">
        <f t="shared" si="30"/>
        <v>#N/A</v>
      </c>
      <c r="D127" s="66" t="e">
        <f t="shared" si="31"/>
        <v>#N/A</v>
      </c>
      <c r="E127" s="67" t="e">
        <f t="shared" si="32"/>
        <v>#N/A</v>
      </c>
      <c r="F127" s="68" t="e">
        <f t="shared" si="33"/>
        <v>#N/A</v>
      </c>
      <c r="G127" s="69" t="e">
        <f t="shared" si="34"/>
        <v>#N/A</v>
      </c>
      <c r="H127" s="69" t="e">
        <f t="shared" si="35"/>
        <v>#N/A</v>
      </c>
      <c r="I127" s="70" t="s">
        <v>216</v>
      </c>
      <c r="J127" s="33" t="s">
        <v>216</v>
      </c>
      <c r="K127" s="33"/>
      <c r="M127" s="71" t="str">
        <f t="shared" si="37"/>
        <v/>
      </c>
      <c r="N127" s="71">
        <v>0</v>
      </c>
      <c r="P127" s="38">
        <v>93</v>
      </c>
      <c r="Q127" s="45">
        <v>79</v>
      </c>
      <c r="R127" s="43">
        <v>5.1446759259259262E-2</v>
      </c>
      <c r="S127" s="37"/>
      <c r="T127" s="39">
        <v>67</v>
      </c>
      <c r="U127" s="46">
        <v>79</v>
      </c>
      <c r="V127" s="47">
        <v>0.13841435185185186</v>
      </c>
      <c r="W127" s="40">
        <v>0</v>
      </c>
      <c r="X127" s="38">
        <v>72</v>
      </c>
      <c r="Y127" s="45">
        <v>79</v>
      </c>
      <c r="Z127" s="43">
        <v>0.18234953703703705</v>
      </c>
      <c r="AA127" s="37">
        <v>0</v>
      </c>
      <c r="AB127" s="39"/>
      <c r="AC127" s="46"/>
      <c r="AD127" s="47"/>
      <c r="AE127" s="40"/>
      <c r="AF127" s="37"/>
      <c r="AG127" s="44"/>
      <c r="AH127" s="39"/>
      <c r="AI127" s="46">
        <v>79</v>
      </c>
      <c r="AJ127" s="47" t="s">
        <v>216</v>
      </c>
      <c r="AK127" s="40">
        <v>0</v>
      </c>
    </row>
    <row r="128" spans="1:37" s="71" customFormat="1" ht="13.7" customHeight="1" x14ac:dyDescent="0.2">
      <c r="A128" s="55"/>
      <c r="B128" s="115">
        <v>81</v>
      </c>
      <c r="C128" s="65" t="str">
        <f t="shared" si="30"/>
        <v>CZE19980303</v>
      </c>
      <c r="D128" s="66" t="str">
        <f t="shared" si="31"/>
        <v xml:space="preserve">KOUDELA Dominik </v>
      </c>
      <c r="E128" s="67" t="str">
        <f t="shared" si="32"/>
        <v xml:space="preserve">TJ KOVO PRAHA </v>
      </c>
      <c r="F128" s="68">
        <f t="shared" si="33"/>
        <v>13590</v>
      </c>
      <c r="G128" s="69" t="str">
        <f t="shared" si="34"/>
        <v>CADET</v>
      </c>
      <c r="H128" s="69" t="str">
        <f t="shared" si="35"/>
        <v>KOV</v>
      </c>
      <c r="I128" s="70" t="s">
        <v>216</v>
      </c>
      <c r="J128" s="33" t="s">
        <v>216</v>
      </c>
      <c r="K128" s="33"/>
      <c r="M128" s="71" t="str">
        <f t="shared" si="37"/>
        <v/>
      </c>
      <c r="N128" s="71">
        <v>0</v>
      </c>
      <c r="P128" s="38">
        <v>18</v>
      </c>
      <c r="Q128" s="45">
        <v>81</v>
      </c>
      <c r="R128" s="43">
        <v>5.1446759259259262E-2</v>
      </c>
      <c r="S128" s="37"/>
      <c r="T128" s="39"/>
      <c r="U128" s="46">
        <v>81</v>
      </c>
      <c r="V128" s="47" t="s">
        <v>216</v>
      </c>
      <c r="W128" s="40">
        <v>0</v>
      </c>
      <c r="X128" s="38"/>
      <c r="Y128" s="45"/>
      <c r="Z128" s="43"/>
      <c r="AA128" s="37"/>
      <c r="AB128" s="39"/>
      <c r="AC128" s="46"/>
      <c r="AD128" s="47"/>
      <c r="AE128" s="40"/>
      <c r="AF128" s="37"/>
      <c r="AG128" s="44"/>
      <c r="AH128" s="39"/>
      <c r="AI128" s="46"/>
      <c r="AJ128" s="47"/>
      <c r="AK128" s="40"/>
    </row>
    <row r="129" spans="1:37" s="71" customFormat="1" ht="13.7" customHeight="1" x14ac:dyDescent="0.2">
      <c r="A129" s="55"/>
      <c r="B129" s="115">
        <v>95</v>
      </c>
      <c r="C129" s="65" t="str">
        <f t="shared" si="30"/>
        <v>CZE19970813</v>
      </c>
      <c r="D129" s="66" t="str">
        <f t="shared" si="31"/>
        <v xml:space="preserve">LAFUNTÁL Robert </v>
      </c>
      <c r="E129" s="67" t="str">
        <f t="shared" si="32"/>
        <v xml:space="preserve">TJ FAVORIT BRNO </v>
      </c>
      <c r="F129" s="68">
        <f t="shared" si="33"/>
        <v>13204</v>
      </c>
      <c r="G129" s="69" t="str">
        <f t="shared" si="34"/>
        <v>JUNIOR*</v>
      </c>
      <c r="H129" s="69" t="str">
        <f t="shared" si="35"/>
        <v>FAV</v>
      </c>
      <c r="I129" s="70" t="s">
        <v>216</v>
      </c>
      <c r="J129" s="33" t="s">
        <v>216</v>
      </c>
      <c r="K129" s="33"/>
      <c r="M129" s="71" t="str">
        <f t="shared" si="37"/>
        <v/>
      </c>
      <c r="N129" s="71">
        <v>0</v>
      </c>
      <c r="P129" s="38">
        <v>125</v>
      </c>
      <c r="Q129" s="45">
        <v>95</v>
      </c>
      <c r="R129" s="43">
        <v>5.5289351851851853E-2</v>
      </c>
      <c r="S129" s="37"/>
      <c r="T129" s="39">
        <v>12</v>
      </c>
      <c r="U129" s="46">
        <v>95</v>
      </c>
      <c r="V129" s="47">
        <v>0.13841435185185186</v>
      </c>
      <c r="W129" s="40">
        <v>0</v>
      </c>
      <c r="X129" s="38"/>
      <c r="Y129" s="45">
        <v>95</v>
      </c>
      <c r="Z129" s="43" t="s">
        <v>216</v>
      </c>
      <c r="AA129" s="37">
        <v>0</v>
      </c>
      <c r="AB129" s="39"/>
      <c r="AC129" s="46"/>
      <c r="AD129" s="47"/>
      <c r="AE129" s="40"/>
      <c r="AF129" s="37"/>
      <c r="AG129" s="44"/>
      <c r="AH129" s="39"/>
      <c r="AI129" s="46"/>
      <c r="AJ129" s="47"/>
      <c r="AK129" s="40"/>
    </row>
    <row r="130" spans="1:37" s="71" customFormat="1" ht="13.7" customHeight="1" x14ac:dyDescent="0.2">
      <c r="A130" s="55"/>
      <c r="B130" s="115">
        <v>97</v>
      </c>
      <c r="C130" s="65" t="str">
        <f t="shared" si="30"/>
        <v>SVK19961022</v>
      </c>
      <c r="D130" s="66" t="str">
        <f t="shared" si="31"/>
        <v xml:space="preserve">STRMISKA Andrej </v>
      </c>
      <c r="E130" s="67" t="str">
        <f t="shared" si="32"/>
        <v xml:space="preserve">TJ FAVORIT BRNO </v>
      </c>
      <c r="F130" s="68">
        <f t="shared" si="33"/>
        <v>6009</v>
      </c>
      <c r="G130" s="69" t="str">
        <f t="shared" si="34"/>
        <v>JUNIOR</v>
      </c>
      <c r="H130" s="69" t="str">
        <f t="shared" si="35"/>
        <v>FAV</v>
      </c>
      <c r="I130" s="70" t="s">
        <v>216</v>
      </c>
      <c r="J130" s="33" t="s">
        <v>216</v>
      </c>
      <c r="K130" s="33"/>
      <c r="M130" s="71" t="str">
        <f t="shared" si="37"/>
        <v/>
      </c>
      <c r="N130" s="71">
        <v>0</v>
      </c>
      <c r="P130" s="38">
        <v>79</v>
      </c>
      <c r="Q130" s="45">
        <v>97</v>
      </c>
      <c r="R130" s="43">
        <v>5.1446759259259262E-2</v>
      </c>
      <c r="S130" s="37"/>
      <c r="T130" s="39"/>
      <c r="U130" s="46">
        <v>97</v>
      </c>
      <c r="V130" s="47" t="s">
        <v>216</v>
      </c>
      <c r="W130" s="40">
        <v>0</v>
      </c>
      <c r="X130" s="38"/>
      <c r="Y130" s="45"/>
      <c r="Z130" s="43"/>
      <c r="AA130" s="37"/>
      <c r="AB130" s="39"/>
      <c r="AC130" s="46"/>
      <c r="AD130" s="47"/>
      <c r="AE130" s="40"/>
      <c r="AF130" s="37"/>
      <c r="AG130" s="44"/>
      <c r="AH130" s="39"/>
      <c r="AI130" s="46"/>
      <c r="AJ130" s="47"/>
      <c r="AK130" s="40"/>
    </row>
    <row r="131" spans="1:37" s="71" customFormat="1" ht="13.7" customHeight="1" x14ac:dyDescent="0.2">
      <c r="A131" s="55"/>
      <c r="B131" s="115">
        <v>98</v>
      </c>
      <c r="C131" s="65" t="str">
        <f t="shared" si="30"/>
        <v>CZE19961029</v>
      </c>
      <c r="D131" s="66" t="str">
        <f t="shared" si="31"/>
        <v xml:space="preserve">STŘEDA Kryštof </v>
      </c>
      <c r="E131" s="67" t="str">
        <f t="shared" si="32"/>
        <v xml:space="preserve">TJ FAVORIT BRNO </v>
      </c>
      <c r="F131" s="68">
        <f t="shared" si="33"/>
        <v>11566</v>
      </c>
      <c r="G131" s="69" t="str">
        <f t="shared" si="34"/>
        <v>JUNIOR</v>
      </c>
      <c r="H131" s="69" t="str">
        <f t="shared" si="35"/>
        <v>FAV</v>
      </c>
      <c r="I131" s="70" t="s">
        <v>216</v>
      </c>
      <c r="J131" s="33" t="s">
        <v>216</v>
      </c>
      <c r="K131" s="33"/>
      <c r="M131" s="71" t="str">
        <f t="shared" si="37"/>
        <v/>
      </c>
      <c r="N131" s="71">
        <v>0</v>
      </c>
      <c r="P131" s="38">
        <v>68</v>
      </c>
      <c r="Q131" s="45">
        <v>98</v>
      </c>
      <c r="R131" s="43">
        <v>5.1446759259259262E-2</v>
      </c>
      <c r="S131" s="37"/>
      <c r="T131" s="39"/>
      <c r="U131" s="46">
        <v>98</v>
      </c>
      <c r="V131" s="47" t="s">
        <v>216</v>
      </c>
      <c r="W131" s="40">
        <v>0</v>
      </c>
      <c r="X131" s="38"/>
      <c r="Y131" s="45"/>
      <c r="Z131" s="43"/>
      <c r="AA131" s="37"/>
      <c r="AB131" s="39"/>
      <c r="AC131" s="46"/>
      <c r="AD131" s="47"/>
      <c r="AE131" s="40"/>
      <c r="AF131" s="37"/>
      <c r="AG131" s="44"/>
      <c r="AH131" s="39"/>
      <c r="AI131" s="46"/>
      <c r="AJ131" s="47"/>
      <c r="AK131" s="40"/>
    </row>
    <row r="132" spans="1:37" s="71" customFormat="1" ht="13.7" customHeight="1" x14ac:dyDescent="0.2">
      <c r="A132" s="55"/>
      <c r="B132" s="115">
        <v>102</v>
      </c>
      <c r="C132" s="65" t="str">
        <f t="shared" si="30"/>
        <v>CZE19991218</v>
      </c>
      <c r="D132" s="66" t="str">
        <f t="shared" si="31"/>
        <v xml:space="preserve">HOLUBOVSKÝ Ondřej </v>
      </c>
      <c r="E132" s="67" t="str">
        <f t="shared" si="32"/>
        <v xml:space="preserve">TJ STADION LOUNY </v>
      </c>
      <c r="F132" s="68">
        <f t="shared" si="33"/>
        <v>12235</v>
      </c>
      <c r="G132" s="69" t="str">
        <f t="shared" si="34"/>
        <v>CADET*</v>
      </c>
      <c r="H132" s="69" t="str">
        <f t="shared" si="35"/>
        <v>LOU</v>
      </c>
      <c r="I132" s="70" t="s">
        <v>216</v>
      </c>
      <c r="J132" s="33" t="s">
        <v>216</v>
      </c>
      <c r="K132" s="33"/>
      <c r="M132" s="71" t="str">
        <f t="shared" si="37"/>
        <v/>
      </c>
      <c r="N132" s="71">
        <v>0</v>
      </c>
      <c r="P132" s="38">
        <v>81</v>
      </c>
      <c r="Q132" s="45">
        <v>102</v>
      </c>
      <c r="R132" s="43">
        <v>5.1446759259259262E-2</v>
      </c>
      <c r="S132" s="37"/>
      <c r="T132" s="39">
        <v>80</v>
      </c>
      <c r="U132" s="46">
        <v>102</v>
      </c>
      <c r="V132" s="47">
        <v>0.13841435185185186</v>
      </c>
      <c r="W132" s="40">
        <v>0</v>
      </c>
      <c r="X132" s="38">
        <v>86</v>
      </c>
      <c r="Y132" s="45">
        <v>102</v>
      </c>
      <c r="Z132" s="43">
        <v>0.18414351851851851</v>
      </c>
      <c r="AA132" s="37">
        <v>0</v>
      </c>
      <c r="AB132" s="39"/>
      <c r="AC132" s="46"/>
      <c r="AD132" s="47"/>
      <c r="AE132" s="40"/>
      <c r="AF132" s="37"/>
      <c r="AG132" s="44"/>
      <c r="AH132" s="39"/>
      <c r="AI132" s="46">
        <v>102</v>
      </c>
      <c r="AJ132" s="47" t="s">
        <v>216</v>
      </c>
      <c r="AK132" s="40">
        <v>0</v>
      </c>
    </row>
    <row r="133" spans="1:37" s="71" customFormat="1" ht="13.7" customHeight="1" x14ac:dyDescent="0.2">
      <c r="A133" s="55"/>
      <c r="B133" s="115">
        <v>112</v>
      </c>
      <c r="C133" s="65" t="str">
        <f t="shared" si="30"/>
        <v>GER19970122</v>
      </c>
      <c r="D133" s="66" t="str">
        <f t="shared" si="31"/>
        <v>BERAN Andy</v>
      </c>
      <c r="E133" s="67" t="str">
        <f t="shared" si="32"/>
        <v>TEAM BRANDENBURG - RSC COTTBUS</v>
      </c>
      <c r="F133" s="68" t="str">
        <f t="shared" si="33"/>
        <v>604254-11</v>
      </c>
      <c r="G133" s="69" t="str">
        <f t="shared" si="34"/>
        <v>JUNIOR*</v>
      </c>
      <c r="H133" s="69" t="str">
        <f t="shared" si="35"/>
        <v>COT</v>
      </c>
      <c r="I133" s="70" t="s">
        <v>216</v>
      </c>
      <c r="J133" s="33" t="s">
        <v>216</v>
      </c>
      <c r="K133" s="33"/>
      <c r="M133" s="71" t="str">
        <f t="shared" si="37"/>
        <v/>
      </c>
      <c r="N133" s="71">
        <v>0</v>
      </c>
      <c r="P133" s="38">
        <v>108</v>
      </c>
      <c r="Q133" s="45">
        <v>112</v>
      </c>
      <c r="R133" s="43">
        <v>5.3946759259259257E-2</v>
      </c>
      <c r="S133" s="37"/>
      <c r="T133" s="39"/>
      <c r="U133" s="46">
        <v>112</v>
      </c>
      <c r="V133" s="47" t="s">
        <v>216</v>
      </c>
      <c r="W133" s="40">
        <v>0</v>
      </c>
      <c r="X133" s="38"/>
      <c r="Y133" s="45"/>
      <c r="Z133" s="43"/>
      <c r="AA133" s="37"/>
      <c r="AB133" s="39"/>
      <c r="AC133" s="46"/>
      <c r="AD133" s="47"/>
      <c r="AE133" s="40"/>
      <c r="AF133" s="37"/>
      <c r="AG133" s="44"/>
      <c r="AH133" s="39"/>
      <c r="AI133" s="46"/>
      <c r="AJ133" s="47"/>
      <c r="AK133" s="40"/>
    </row>
    <row r="134" spans="1:37" s="71" customFormat="1" ht="13.7" customHeight="1" x14ac:dyDescent="0.2">
      <c r="A134" s="55"/>
      <c r="B134" s="115">
        <v>125</v>
      </c>
      <c r="C134" s="65" t="str">
        <f t="shared" si="30"/>
        <v>CZE19970118</v>
      </c>
      <c r="D134" s="66" t="str">
        <f t="shared" si="31"/>
        <v>MAYER Daniel</v>
      </c>
      <c r="E134" s="67" t="str">
        <f t="shared" si="32"/>
        <v>KC HLINSKO</v>
      </c>
      <c r="F134" s="68">
        <f t="shared" si="33"/>
        <v>13274</v>
      </c>
      <c r="G134" s="69" t="str">
        <f t="shared" si="34"/>
        <v>JUNIOR*</v>
      </c>
      <c r="H134" s="69" t="str">
        <f t="shared" si="35"/>
        <v>SKC</v>
      </c>
      <c r="I134" s="70" t="s">
        <v>216</v>
      </c>
      <c r="J134" s="33" t="s">
        <v>216</v>
      </c>
      <c r="K134" s="33"/>
      <c r="M134" s="71" t="str">
        <f t="shared" si="37"/>
        <v/>
      </c>
      <c r="N134" s="71">
        <v>0</v>
      </c>
      <c r="P134" s="38">
        <v>109</v>
      </c>
      <c r="Q134" s="45">
        <v>125</v>
      </c>
      <c r="R134" s="43">
        <v>5.3946759259259257E-2</v>
      </c>
      <c r="S134" s="37"/>
      <c r="T134" s="39"/>
      <c r="U134" s="46">
        <v>125</v>
      </c>
      <c r="V134" s="47" t="s">
        <v>216</v>
      </c>
      <c r="W134" s="40">
        <v>0</v>
      </c>
      <c r="X134" s="38"/>
      <c r="Y134" s="45"/>
      <c r="Z134" s="43"/>
      <c r="AA134" s="37"/>
      <c r="AB134" s="39"/>
      <c r="AC134" s="46"/>
      <c r="AD134" s="47"/>
      <c r="AE134" s="40"/>
      <c r="AF134" s="37"/>
      <c r="AG134" s="44"/>
      <c r="AH134" s="39"/>
      <c r="AI134" s="46"/>
      <c r="AJ134" s="47"/>
      <c r="AK134" s="40"/>
    </row>
    <row r="135" spans="1:37" s="71" customFormat="1" ht="13.7" customHeight="1" x14ac:dyDescent="0.2">
      <c r="A135" s="55"/>
      <c r="B135" s="115">
        <v>126</v>
      </c>
      <c r="C135" s="65" t="e">
        <f t="shared" si="30"/>
        <v>#N/A</v>
      </c>
      <c r="D135" s="66" t="e">
        <f t="shared" si="31"/>
        <v>#N/A</v>
      </c>
      <c r="E135" s="67" t="e">
        <f t="shared" si="32"/>
        <v>#N/A</v>
      </c>
      <c r="F135" s="68" t="e">
        <f t="shared" si="33"/>
        <v>#N/A</v>
      </c>
      <c r="G135" s="69" t="e">
        <f t="shared" si="34"/>
        <v>#N/A</v>
      </c>
      <c r="H135" s="69" t="e">
        <f t="shared" si="35"/>
        <v>#N/A</v>
      </c>
      <c r="I135" s="70" t="s">
        <v>216</v>
      </c>
      <c r="J135" s="33" t="s">
        <v>216</v>
      </c>
      <c r="K135" s="33"/>
      <c r="M135" s="71" t="str">
        <f t="shared" si="37"/>
        <v/>
      </c>
      <c r="N135" s="71">
        <v>0</v>
      </c>
      <c r="P135" s="38">
        <v>105</v>
      </c>
      <c r="Q135" s="45">
        <v>126</v>
      </c>
      <c r="R135" s="43">
        <v>5.3946759259259257E-2</v>
      </c>
      <c r="S135" s="37"/>
      <c r="T135" s="39"/>
      <c r="U135" s="46">
        <v>126</v>
      </c>
      <c r="V135" s="47" t="s">
        <v>216</v>
      </c>
      <c r="W135" s="40">
        <v>0</v>
      </c>
      <c r="X135" s="38"/>
      <c r="Y135" s="45"/>
      <c r="Z135" s="43"/>
      <c r="AA135" s="37"/>
      <c r="AB135" s="39"/>
      <c r="AC135" s="46"/>
      <c r="AD135" s="47"/>
      <c r="AE135" s="40"/>
      <c r="AF135" s="37"/>
      <c r="AG135" s="44"/>
      <c r="AH135" s="39"/>
      <c r="AI135" s="46"/>
      <c r="AJ135" s="47"/>
      <c r="AK135" s="40"/>
    </row>
    <row r="136" spans="1:37" s="71" customFormat="1" ht="13.7" customHeight="1" x14ac:dyDescent="0.2">
      <c r="A136" s="55"/>
      <c r="B136" s="115">
        <v>127</v>
      </c>
      <c r="C136" s="65" t="e">
        <f t="shared" si="30"/>
        <v>#N/A</v>
      </c>
      <c r="D136" s="66" t="e">
        <f t="shared" si="31"/>
        <v>#N/A</v>
      </c>
      <c r="E136" s="67" t="e">
        <f t="shared" si="32"/>
        <v>#N/A</v>
      </c>
      <c r="F136" s="68" t="e">
        <f t="shared" si="33"/>
        <v>#N/A</v>
      </c>
      <c r="G136" s="69" t="e">
        <f t="shared" si="34"/>
        <v>#N/A</v>
      </c>
      <c r="H136" s="69" t="e">
        <f t="shared" si="35"/>
        <v>#N/A</v>
      </c>
      <c r="I136" s="70" t="s">
        <v>216</v>
      </c>
      <c r="J136" s="33" t="s">
        <v>216</v>
      </c>
      <c r="K136" s="33"/>
      <c r="M136" s="71" t="str">
        <f t="shared" si="37"/>
        <v/>
      </c>
      <c r="N136" s="71">
        <v>0</v>
      </c>
      <c r="P136" s="38">
        <v>122</v>
      </c>
      <c r="Q136" s="45">
        <v>127</v>
      </c>
      <c r="R136" s="43">
        <v>5.5138888888888883E-2</v>
      </c>
      <c r="S136" s="37"/>
      <c r="T136" s="39"/>
      <c r="U136" s="46">
        <v>127</v>
      </c>
      <c r="V136" s="47" t="s">
        <v>216</v>
      </c>
      <c r="W136" s="40">
        <v>0</v>
      </c>
      <c r="X136" s="38"/>
      <c r="Y136" s="45"/>
      <c r="Z136" s="43"/>
      <c r="AA136" s="37"/>
      <c r="AB136" s="39"/>
      <c r="AC136" s="46"/>
      <c r="AD136" s="47"/>
      <c r="AE136" s="40"/>
      <c r="AF136" s="37"/>
      <c r="AG136" s="44"/>
      <c r="AH136" s="39"/>
      <c r="AI136" s="46"/>
      <c r="AJ136" s="47"/>
      <c r="AK136" s="40"/>
    </row>
    <row r="137" spans="1:37" s="71" customFormat="1" ht="13.7" customHeight="1" x14ac:dyDescent="0.2">
      <c r="A137" s="55"/>
      <c r="B137" s="115">
        <v>128</v>
      </c>
      <c r="C137" s="65" t="e">
        <f t="shared" si="30"/>
        <v>#N/A</v>
      </c>
      <c r="D137" s="66" t="e">
        <f t="shared" si="31"/>
        <v>#N/A</v>
      </c>
      <c r="E137" s="67" t="e">
        <f t="shared" si="32"/>
        <v>#N/A</v>
      </c>
      <c r="F137" s="68" t="e">
        <f t="shared" si="33"/>
        <v>#N/A</v>
      </c>
      <c r="G137" s="69" t="e">
        <f t="shared" si="34"/>
        <v>#N/A</v>
      </c>
      <c r="H137" s="69" t="e">
        <f t="shared" si="35"/>
        <v>#N/A</v>
      </c>
      <c r="I137" s="70" t="s">
        <v>216</v>
      </c>
      <c r="J137" s="33" t="s">
        <v>216</v>
      </c>
      <c r="K137" s="33"/>
      <c r="M137" s="71" t="str">
        <f t="shared" si="37"/>
        <v/>
      </c>
      <c r="N137" s="71">
        <v>0</v>
      </c>
      <c r="P137" s="38">
        <v>89</v>
      </c>
      <c r="Q137" s="45">
        <v>128</v>
      </c>
      <c r="R137" s="43">
        <v>5.1446759259259262E-2</v>
      </c>
      <c r="S137" s="37"/>
      <c r="T137" s="39">
        <v>90</v>
      </c>
      <c r="U137" s="46">
        <v>128</v>
      </c>
      <c r="V137" s="47">
        <v>0.14121527777777779</v>
      </c>
      <c r="W137" s="40">
        <v>0</v>
      </c>
      <c r="X137" s="38">
        <v>79</v>
      </c>
      <c r="Y137" s="45">
        <v>128</v>
      </c>
      <c r="Z137" s="43">
        <v>0.18405092592592595</v>
      </c>
      <c r="AA137" s="37">
        <v>0</v>
      </c>
      <c r="AB137" s="39"/>
      <c r="AC137" s="46"/>
      <c r="AD137" s="47"/>
      <c r="AE137" s="40"/>
      <c r="AF137" s="37"/>
      <c r="AG137" s="44"/>
      <c r="AH137" s="39"/>
      <c r="AI137" s="46">
        <v>128</v>
      </c>
      <c r="AJ137" s="47" t="s">
        <v>216</v>
      </c>
      <c r="AK137" s="40">
        <v>0</v>
      </c>
    </row>
    <row r="138" spans="1:37" s="71" customFormat="1" ht="13.7" customHeight="1" x14ac:dyDescent="0.2">
      <c r="A138" s="55"/>
      <c r="B138" s="115">
        <v>130</v>
      </c>
      <c r="C138" s="65" t="e">
        <f t="shared" si="30"/>
        <v>#N/A</v>
      </c>
      <c r="D138" s="66" t="e">
        <f t="shared" si="31"/>
        <v>#N/A</v>
      </c>
      <c r="E138" s="67" t="e">
        <f t="shared" si="32"/>
        <v>#N/A</v>
      </c>
      <c r="F138" s="68" t="e">
        <f t="shared" si="33"/>
        <v>#N/A</v>
      </c>
      <c r="G138" s="69" t="e">
        <f t="shared" si="34"/>
        <v>#N/A</v>
      </c>
      <c r="H138" s="69" t="e">
        <f t="shared" si="35"/>
        <v>#N/A</v>
      </c>
      <c r="I138" s="70" t="s">
        <v>216</v>
      </c>
      <c r="J138" s="33" t="s">
        <v>216</v>
      </c>
      <c r="K138" s="33"/>
      <c r="M138" s="71" t="str">
        <f t="shared" si="37"/>
        <v/>
      </c>
      <c r="N138" s="71">
        <v>0</v>
      </c>
      <c r="P138" s="38">
        <v>102</v>
      </c>
      <c r="Q138" s="45">
        <v>130</v>
      </c>
      <c r="R138" s="43">
        <v>5.3888888888888896E-2</v>
      </c>
      <c r="S138" s="37"/>
      <c r="T138" s="39"/>
      <c r="U138" s="46">
        <v>130</v>
      </c>
      <c r="V138" s="47" t="s">
        <v>216</v>
      </c>
      <c r="W138" s="40">
        <v>0</v>
      </c>
      <c r="X138" s="38"/>
      <c r="Y138" s="45"/>
      <c r="Z138" s="43"/>
      <c r="AA138" s="37"/>
      <c r="AB138" s="39"/>
      <c r="AC138" s="46"/>
      <c r="AD138" s="47"/>
      <c r="AE138" s="40"/>
      <c r="AF138" s="37"/>
      <c r="AG138" s="44"/>
      <c r="AH138" s="39"/>
      <c r="AI138" s="46"/>
      <c r="AJ138" s="47"/>
      <c r="AK138" s="40"/>
    </row>
    <row r="139" spans="1:37" s="71" customFormat="1" ht="13.7" customHeight="1" x14ac:dyDescent="0.2">
      <c r="A139" s="55"/>
      <c r="B139" s="115">
        <v>131</v>
      </c>
      <c r="C139" s="65" t="str">
        <f t="shared" si="30"/>
        <v>AUT19961107</v>
      </c>
      <c r="D139" s="66" t="str">
        <f t="shared" si="31"/>
        <v>FÜHRER Alexander</v>
      </c>
      <c r="E139" s="67" t="str">
        <f t="shared" si="32"/>
        <v>RLM WIEN</v>
      </c>
      <c r="F139" s="68">
        <f t="shared" si="33"/>
        <v>100020</v>
      </c>
      <c r="G139" s="69" t="str">
        <f t="shared" si="34"/>
        <v>JUNIOR</v>
      </c>
      <c r="H139" s="69" t="str">
        <f t="shared" si="35"/>
        <v>RCA</v>
      </c>
      <c r="I139" s="70" t="s">
        <v>216</v>
      </c>
      <c r="J139" s="33" t="s">
        <v>216</v>
      </c>
      <c r="K139" s="33"/>
      <c r="M139" s="71" t="str">
        <f t="shared" si="37"/>
        <v/>
      </c>
      <c r="N139" s="71">
        <v>0</v>
      </c>
      <c r="P139" s="38" t="s">
        <v>222</v>
      </c>
      <c r="Q139" s="45">
        <v>131</v>
      </c>
      <c r="R139" s="173" t="s">
        <v>222</v>
      </c>
      <c r="S139" s="37"/>
      <c r="T139" s="39"/>
      <c r="U139" s="46"/>
      <c r="V139" s="47"/>
      <c r="W139" s="40"/>
      <c r="X139" s="38"/>
      <c r="Y139" s="45"/>
      <c r="Z139" s="43"/>
      <c r="AA139" s="37"/>
      <c r="AB139" s="39"/>
      <c r="AC139" s="46"/>
      <c r="AD139" s="47"/>
      <c r="AE139" s="40"/>
      <c r="AF139" s="37"/>
      <c r="AG139" s="44"/>
      <c r="AH139" s="39"/>
      <c r="AI139" s="46"/>
      <c r="AJ139" s="47"/>
      <c r="AK139" s="40"/>
    </row>
    <row r="140" spans="1:37" s="71" customFormat="1" ht="13.7" customHeight="1" x14ac:dyDescent="0.2">
      <c r="A140" s="55"/>
      <c r="B140" s="115">
        <v>132</v>
      </c>
      <c r="C140" s="65" t="str">
        <f t="shared" ref="C140" si="38">VLOOKUP(B140,STARTOVKA,2,0)</f>
        <v>AUT19961021</v>
      </c>
      <c r="D140" s="66" t="str">
        <f t="shared" si="31"/>
        <v>KNAPP Daniel</v>
      </c>
      <c r="E140" s="67" t="str">
        <f t="shared" si="32"/>
        <v>UNION RAIFFEISEN RADTEAM TIROL</v>
      </c>
      <c r="F140" s="68">
        <f t="shared" si="33"/>
        <v>100480</v>
      </c>
      <c r="G140" s="69" t="str">
        <f t="shared" si="34"/>
        <v>JUNIOR</v>
      </c>
      <c r="H140" s="69" t="str">
        <f t="shared" si="35"/>
        <v>RCA</v>
      </c>
      <c r="I140" s="70" t="s">
        <v>216</v>
      </c>
      <c r="J140" s="33" t="s">
        <v>216</v>
      </c>
      <c r="K140" s="33"/>
      <c r="M140" s="71" t="str">
        <f t="shared" si="37"/>
        <v/>
      </c>
      <c r="N140" s="71">
        <v>0</v>
      </c>
      <c r="P140" s="38">
        <v>80</v>
      </c>
      <c r="Q140" s="45">
        <v>132</v>
      </c>
      <c r="R140" s="43">
        <v>5.1446759259259262E-2</v>
      </c>
      <c r="S140" s="37"/>
      <c r="T140" s="39">
        <v>72</v>
      </c>
      <c r="U140" s="46">
        <v>132</v>
      </c>
      <c r="V140" s="47">
        <v>0.13841435185185186</v>
      </c>
      <c r="W140" s="40">
        <v>0</v>
      </c>
      <c r="X140" s="38"/>
      <c r="Y140" s="45">
        <v>132</v>
      </c>
      <c r="Z140" s="43" t="s">
        <v>216</v>
      </c>
      <c r="AA140" s="37">
        <v>0</v>
      </c>
      <c r="AB140" s="39"/>
      <c r="AC140" s="46"/>
      <c r="AD140" s="47"/>
      <c r="AE140" s="40"/>
      <c r="AF140" s="37"/>
      <c r="AG140" s="44"/>
      <c r="AH140" s="39"/>
      <c r="AI140" s="46"/>
      <c r="AJ140" s="47"/>
      <c r="AK140" s="40"/>
    </row>
    <row r="141" spans="1:37" s="22" customFormat="1" ht="15" x14ac:dyDescent="0.2">
      <c r="A141" s="28"/>
      <c r="B141" s="54" t="s">
        <v>203</v>
      </c>
      <c r="C141" s="54"/>
      <c r="D141" s="29"/>
      <c r="E141" s="56"/>
      <c r="F141" s="28"/>
      <c r="G141" s="28"/>
      <c r="H141" s="28"/>
      <c r="I141" s="28"/>
      <c r="J141" s="28"/>
      <c r="K141" s="28"/>
    </row>
    <row r="142" spans="1:37" s="5" customFormat="1" x14ac:dyDescent="0.2"/>
    <row r="143" spans="1:37" s="5" customFormat="1" ht="17.25" customHeight="1" x14ac:dyDescent="0.2">
      <c r="B143" s="34"/>
      <c r="C143" s="34" t="s">
        <v>267</v>
      </c>
      <c r="D143" s="35"/>
      <c r="E143" s="35"/>
      <c r="F143" s="35"/>
      <c r="N143" s="246"/>
    </row>
    <row r="144" spans="1:37" s="5" customFormat="1" ht="5.25" customHeight="1" x14ac:dyDescent="0.2">
      <c r="B144" s="10"/>
      <c r="C144" s="9"/>
      <c r="D144" s="11"/>
      <c r="E144" s="8"/>
    </row>
    <row r="145" spans="1:33" s="5" customFormat="1" ht="15" customHeight="1" x14ac:dyDescent="0.2">
      <c r="B145" s="245">
        <v>17</v>
      </c>
      <c r="C145" s="1"/>
      <c r="D145" s="12" t="s">
        <v>62</v>
      </c>
      <c r="E145" s="15" t="str">
        <f xml:space="preserve"> "    " &amp; B145 &amp; IF(LEN(B145)=2,"   ",IF(LEN(B145)=1,"      ","")) &amp; "  -   "&amp; VLOOKUP(B145,STARTOVKA,3)</f>
        <v xml:space="preserve">    17     -   CLAUSS Marc</v>
      </c>
      <c r="F145" s="15"/>
    </row>
    <row r="146" spans="1:33" s="5" customFormat="1" ht="15" customHeight="1" x14ac:dyDescent="0.2">
      <c r="B146" s="245">
        <v>17</v>
      </c>
      <c r="C146" s="1"/>
      <c r="D146" s="12" t="s">
        <v>63</v>
      </c>
      <c r="E146" s="15" t="str">
        <f xml:space="preserve"> "    " &amp; B146 &amp; IF(LEN(B146)=2,"   ",IF(LEN(B146)=1,"      ","")) &amp; "  -   "&amp; VLOOKUP(B146,STARTOVKA,3)</f>
        <v xml:space="preserve">    17     -   CLAUSS Marc</v>
      </c>
      <c r="F146" s="15"/>
    </row>
    <row r="147" spans="1:33" s="5" customFormat="1" ht="15" customHeight="1" x14ac:dyDescent="0.2">
      <c r="B147" s="245">
        <v>111</v>
      </c>
      <c r="C147" s="1"/>
      <c r="D147" s="12" t="s">
        <v>64</v>
      </c>
      <c r="E147" s="15" t="str">
        <f xml:space="preserve"> "    " &amp; B147 &amp; IF(LEN(B147)=2,"   ",IF(LEN(B147)=1,"      ","")) &amp; "  -   "&amp; VLOOKUP(B147,STARTOVKA,3)</f>
        <v xml:space="preserve">    111  -   BECKER Alexander</v>
      </c>
      <c r="F147" s="15"/>
    </row>
    <row r="148" spans="1:33" s="5" customFormat="1" ht="15" customHeight="1" x14ac:dyDescent="0.2">
      <c r="B148" s="245">
        <v>17</v>
      </c>
      <c r="C148" s="1"/>
      <c r="D148" s="12" t="s">
        <v>65</v>
      </c>
      <c r="E148" s="15" t="str">
        <f xml:space="preserve"> "    " &amp; B148 &amp; IF(LEN(B148)=2,"   ",IF(LEN(B148)=1,"      ","")) &amp; "  -   "&amp; VLOOKUP(B148,STARTOVKA,3)</f>
        <v xml:space="preserve">    17     -   CLAUSS Marc</v>
      </c>
      <c r="F148" s="15"/>
    </row>
    <row r="149" spans="1:33" s="5" customFormat="1" ht="15" customHeight="1" x14ac:dyDescent="0.2">
      <c r="B149" s="245">
        <v>27</v>
      </c>
      <c r="C149" s="1"/>
      <c r="D149" s="170" t="s">
        <v>204</v>
      </c>
      <c r="E149" s="15" t="str">
        <f xml:space="preserve"> "    " &amp; B149 &amp; IF(LEN(B149)=2,"   ",IF(LEN(B149)=1,"      ","")) &amp; "  -   "&amp; VLOOKUP(B149,STARTOVKA,3)</f>
        <v xml:space="preserve">    27     -   PLAMBECK Philipp</v>
      </c>
      <c r="F149" s="15"/>
    </row>
    <row r="150" spans="1:33" s="5" customFormat="1" ht="15" customHeight="1" x14ac:dyDescent="0.2">
      <c r="B150" s="245"/>
      <c r="C150" s="1"/>
      <c r="D150" s="170"/>
      <c r="E150" s="15"/>
      <c r="F150" s="15"/>
    </row>
    <row r="151" spans="1:33" s="5" customFormat="1" ht="15" customHeight="1" thickBot="1" x14ac:dyDescent="0.25">
      <c r="B151" s="245"/>
      <c r="C151" s="1"/>
      <c r="D151" s="170"/>
      <c r="E151" s="15"/>
      <c r="F151" s="15"/>
    </row>
    <row r="152" spans="1:33" s="22" customFormat="1" ht="14.25" customHeight="1" x14ac:dyDescent="0.2">
      <c r="A152" s="301" t="s">
        <v>271</v>
      </c>
      <c r="B152" s="301"/>
      <c r="C152" s="301"/>
      <c r="D152" s="301"/>
      <c r="E152" s="301"/>
      <c r="F152" s="301"/>
      <c r="G152" s="301"/>
      <c r="H152" s="301"/>
      <c r="I152" s="301"/>
      <c r="J152" s="301"/>
      <c r="K152" s="301"/>
      <c r="L152" s="5"/>
      <c r="M152" s="5"/>
      <c r="N152" s="5"/>
      <c r="O152" s="5"/>
      <c r="P152" s="5"/>
      <c r="Q152" s="5"/>
      <c r="R152" s="5"/>
      <c r="S152" s="5"/>
      <c r="T152" s="5"/>
      <c r="U152" s="5"/>
      <c r="V152" s="5"/>
      <c r="W152" s="5"/>
      <c r="X152" s="5"/>
      <c r="Y152" s="5"/>
      <c r="Z152" s="5"/>
      <c r="AA152" s="5"/>
      <c r="AB152" s="5"/>
      <c r="AC152" s="5"/>
      <c r="AD152" s="5"/>
      <c r="AE152" s="5"/>
      <c r="AF152" s="5"/>
      <c r="AG152"/>
    </row>
    <row r="153" spans="1:33" s="22" customFormat="1" ht="15" x14ac:dyDescent="0.2">
      <c r="A153" s="26"/>
      <c r="B153" s="27"/>
      <c r="C153" s="27"/>
      <c r="D153" s="27"/>
      <c r="E153" s="58"/>
      <c r="F153" s="58"/>
      <c r="G153" s="58"/>
      <c r="H153" s="58"/>
      <c r="I153" s="58"/>
      <c r="J153" s="58"/>
      <c r="K153" s="58"/>
      <c r="L153" s="5"/>
      <c r="M153" s="5"/>
      <c r="N153" s="5"/>
      <c r="O153" s="5"/>
      <c r="P153" s="5"/>
      <c r="Q153" s="5"/>
      <c r="R153" s="5"/>
      <c r="S153" s="5"/>
      <c r="T153" s="5"/>
      <c r="U153" s="5"/>
      <c r="V153" s="5"/>
      <c r="W153" s="5"/>
      <c r="X153" s="5"/>
      <c r="Y153" s="5"/>
      <c r="Z153" s="5"/>
      <c r="AA153" s="5"/>
      <c r="AB153" s="5"/>
      <c r="AC153" s="5"/>
      <c r="AD153" s="5"/>
      <c r="AE153" s="5"/>
      <c r="AF153" s="5"/>
      <c r="AG153"/>
    </row>
    <row r="154" spans="1:33" s="71" customFormat="1" ht="13.7" customHeight="1" x14ac:dyDescent="0.2">
      <c r="A154" s="55">
        <v>1</v>
      </c>
      <c r="B154" s="115">
        <v>17</v>
      </c>
      <c r="C154" s="65" t="s">
        <v>128</v>
      </c>
      <c r="D154" s="66" t="s">
        <v>129</v>
      </c>
      <c r="E154" s="67" t="s">
        <v>126</v>
      </c>
      <c r="F154" s="68" t="s">
        <v>227</v>
      </c>
      <c r="G154" s="69" t="s">
        <v>71</v>
      </c>
      <c r="H154" s="69" t="s">
        <v>127</v>
      </c>
      <c r="I154" s="70">
        <v>0.50187500000000007</v>
      </c>
      <c r="J154" s="33">
        <v>0</v>
      </c>
      <c r="K154" s="33"/>
      <c r="L154" s="5"/>
      <c r="M154" s="5"/>
      <c r="N154" s="5"/>
      <c r="O154" s="5"/>
      <c r="P154" s="5"/>
      <c r="Q154" s="5"/>
      <c r="R154" s="5"/>
      <c r="S154" s="5"/>
      <c r="T154" s="5"/>
      <c r="U154" s="5"/>
      <c r="V154" s="5"/>
      <c r="W154" s="5"/>
      <c r="X154" s="5"/>
      <c r="Y154" s="5"/>
      <c r="Z154" s="5"/>
      <c r="AA154" s="5"/>
      <c r="AB154" s="5"/>
      <c r="AC154" s="5"/>
      <c r="AD154" s="5"/>
      <c r="AE154" s="5"/>
      <c r="AF154" s="5"/>
      <c r="AG154" s="44"/>
    </row>
    <row r="155" spans="1:33" s="71" customFormat="1" ht="13.7" customHeight="1" x14ac:dyDescent="0.2">
      <c r="A155" s="55">
        <v>2</v>
      </c>
      <c r="B155" s="115">
        <v>76</v>
      </c>
      <c r="C155" s="65" t="s">
        <v>160</v>
      </c>
      <c r="D155" s="66" t="s">
        <v>194</v>
      </c>
      <c r="E155" s="67" t="s">
        <v>156</v>
      </c>
      <c r="F155" s="68" t="s">
        <v>227</v>
      </c>
      <c r="G155" s="69" t="s">
        <v>71</v>
      </c>
      <c r="H155" s="69" t="s">
        <v>157</v>
      </c>
      <c r="I155" s="70">
        <v>0.50223379629629628</v>
      </c>
      <c r="J155" s="33">
        <v>3.5879629629620435E-4</v>
      </c>
      <c r="K155" s="33"/>
      <c r="L155" s="5"/>
      <c r="M155" s="5"/>
      <c r="N155" s="5"/>
      <c r="O155" s="5"/>
      <c r="P155" s="5"/>
      <c r="Q155" s="5"/>
      <c r="R155" s="5"/>
      <c r="S155" s="5"/>
      <c r="T155" s="5"/>
      <c r="U155" s="5"/>
      <c r="V155" s="5"/>
      <c r="W155" s="5"/>
      <c r="X155" s="5"/>
      <c r="Y155" s="5"/>
      <c r="Z155" s="5"/>
      <c r="AA155" s="5"/>
      <c r="AB155" s="5"/>
      <c r="AC155" s="5"/>
      <c r="AD155" s="5"/>
      <c r="AE155" s="5"/>
      <c r="AF155" s="5"/>
      <c r="AG155" s="44"/>
    </row>
    <row r="156" spans="1:33" s="71" customFormat="1" ht="13.7" customHeight="1" x14ac:dyDescent="0.2">
      <c r="A156" s="55">
        <v>3</v>
      </c>
      <c r="B156" s="115">
        <v>75</v>
      </c>
      <c r="C156" s="65" t="s">
        <v>158</v>
      </c>
      <c r="D156" s="66" t="s">
        <v>159</v>
      </c>
      <c r="E156" s="67" t="s">
        <v>156</v>
      </c>
      <c r="F156" s="68" t="s">
        <v>227</v>
      </c>
      <c r="G156" s="69" t="s">
        <v>71</v>
      </c>
      <c r="H156" s="69" t="s">
        <v>157</v>
      </c>
      <c r="I156" s="70">
        <v>0.50232638888888892</v>
      </c>
      <c r="J156" s="33">
        <v>4.5138888888884843E-4</v>
      </c>
      <c r="K156" s="33"/>
      <c r="L156" s="5"/>
      <c r="M156" s="5"/>
      <c r="N156" s="5"/>
      <c r="O156" s="5"/>
      <c r="P156" s="5"/>
      <c r="Q156" s="5"/>
      <c r="R156" s="5"/>
      <c r="S156" s="5"/>
      <c r="T156" s="5"/>
      <c r="U156" s="5"/>
      <c r="V156" s="5"/>
      <c r="W156" s="5"/>
      <c r="X156" s="5"/>
      <c r="Y156" s="5"/>
      <c r="Z156" s="5"/>
      <c r="AA156" s="5"/>
      <c r="AB156" s="5"/>
      <c r="AC156" s="5"/>
      <c r="AD156" s="5"/>
      <c r="AE156" s="5"/>
      <c r="AF156" s="5"/>
      <c r="AG156" s="44"/>
    </row>
    <row r="157" spans="1:33" s="71" customFormat="1" ht="13.7" customHeight="1" x14ac:dyDescent="0.2">
      <c r="A157" s="55">
        <v>4</v>
      </c>
      <c r="B157" s="115">
        <v>96</v>
      </c>
      <c r="C157" s="65" t="s">
        <v>170</v>
      </c>
      <c r="D157" s="66" t="s">
        <v>171</v>
      </c>
      <c r="E157" s="67" t="s">
        <v>166</v>
      </c>
      <c r="F157" s="68" t="s">
        <v>227</v>
      </c>
      <c r="G157" s="69" t="s">
        <v>71</v>
      </c>
      <c r="H157" s="69" t="s">
        <v>167</v>
      </c>
      <c r="I157" s="70">
        <v>0.5024305555555556</v>
      </c>
      <c r="J157" s="33">
        <v>5.5555555555553138E-4</v>
      </c>
      <c r="K157" s="33"/>
      <c r="L157" s="5"/>
      <c r="M157" s="5"/>
      <c r="N157" s="5"/>
      <c r="O157" s="5"/>
      <c r="P157" s="5"/>
      <c r="Q157" s="5"/>
      <c r="R157" s="5"/>
      <c r="S157" s="5"/>
      <c r="T157" s="5"/>
      <c r="U157" s="5"/>
      <c r="V157" s="5"/>
      <c r="W157" s="5"/>
      <c r="X157" s="5"/>
      <c r="Y157" s="5"/>
      <c r="Z157" s="5"/>
      <c r="AA157" s="5"/>
      <c r="AB157" s="5"/>
      <c r="AC157" s="5"/>
      <c r="AD157" s="5"/>
      <c r="AE157" s="5"/>
      <c r="AF157" s="5"/>
      <c r="AG157" s="44"/>
    </row>
    <row r="158" spans="1:33" s="71" customFormat="1" ht="13.7" customHeight="1" x14ac:dyDescent="0.2">
      <c r="A158" s="55">
        <v>5</v>
      </c>
      <c r="B158" s="115">
        <v>77</v>
      </c>
      <c r="C158" s="65" t="s">
        <v>161</v>
      </c>
      <c r="D158" s="66" t="s">
        <v>162</v>
      </c>
      <c r="E158" s="67" t="s">
        <v>156</v>
      </c>
      <c r="F158" s="68" t="s">
        <v>227</v>
      </c>
      <c r="G158" s="69" t="s">
        <v>71</v>
      </c>
      <c r="H158" s="69" t="s">
        <v>157</v>
      </c>
      <c r="I158" s="70">
        <v>0.50278935185185192</v>
      </c>
      <c r="J158" s="33">
        <v>9.1435185185184675E-4</v>
      </c>
      <c r="K158" s="33"/>
      <c r="L158" s="5"/>
      <c r="M158" s="5"/>
      <c r="N158" s="5"/>
      <c r="O158" s="5"/>
      <c r="P158" s="5"/>
      <c r="Q158" s="5"/>
      <c r="R158" s="5"/>
      <c r="S158" s="5"/>
      <c r="T158" s="5"/>
      <c r="U158" s="5"/>
      <c r="V158" s="5"/>
      <c r="W158" s="5"/>
      <c r="X158" s="5"/>
      <c r="Y158" s="5"/>
      <c r="Z158" s="5"/>
      <c r="AA158" s="5"/>
      <c r="AB158" s="5"/>
      <c r="AC158" s="5"/>
      <c r="AD158" s="5"/>
      <c r="AE158" s="5"/>
      <c r="AF158" s="5"/>
      <c r="AG158" s="44"/>
    </row>
    <row r="159" spans="1:33" s="71" customFormat="1" ht="13.7" customHeight="1" x14ac:dyDescent="0.2">
      <c r="A159" s="55">
        <v>6</v>
      </c>
      <c r="B159" s="115">
        <v>119</v>
      </c>
      <c r="C159" s="65" t="s">
        <v>181</v>
      </c>
      <c r="D159" s="66" t="s">
        <v>182</v>
      </c>
      <c r="E159" s="67" t="s">
        <v>14</v>
      </c>
      <c r="F159" s="68">
        <v>18615</v>
      </c>
      <c r="G159" s="69" t="s">
        <v>71</v>
      </c>
      <c r="H159" s="69" t="s">
        <v>44</v>
      </c>
      <c r="I159" s="70">
        <v>0.50282407407407415</v>
      </c>
      <c r="J159" s="33">
        <v>9.490740740740744E-4</v>
      </c>
      <c r="K159" s="33"/>
      <c r="L159" s="5"/>
      <c r="M159" s="5"/>
      <c r="N159" s="5"/>
      <c r="O159" s="5"/>
      <c r="P159" s="5"/>
      <c r="Q159" s="5"/>
      <c r="R159" s="5"/>
      <c r="S159" s="5"/>
      <c r="T159" s="5"/>
      <c r="U159" s="5"/>
      <c r="V159" s="5"/>
      <c r="W159" s="5"/>
      <c r="X159" s="5"/>
      <c r="Y159" s="5"/>
      <c r="Z159" s="5"/>
      <c r="AA159" s="5"/>
      <c r="AB159" s="5"/>
      <c r="AC159" s="5"/>
      <c r="AD159" s="5"/>
      <c r="AE159" s="5"/>
      <c r="AF159" s="5"/>
      <c r="AG159" s="44"/>
    </row>
    <row r="160" spans="1:33" s="71" customFormat="1" ht="13.7" customHeight="1" x14ac:dyDescent="0.2">
      <c r="A160" s="55">
        <v>7</v>
      </c>
      <c r="B160" s="115">
        <v>51</v>
      </c>
      <c r="C160" s="65" t="s">
        <v>146</v>
      </c>
      <c r="D160" s="66" t="s">
        <v>147</v>
      </c>
      <c r="E160" s="67" t="s">
        <v>144</v>
      </c>
      <c r="F160" s="68">
        <v>1300822</v>
      </c>
      <c r="G160" s="69" t="s">
        <v>71</v>
      </c>
      <c r="H160" s="69" t="s">
        <v>145</v>
      </c>
      <c r="I160" s="70">
        <v>0.50283564814814818</v>
      </c>
      <c r="J160" s="33">
        <v>9.6064814814811328E-4</v>
      </c>
      <c r="K160" s="33"/>
      <c r="L160" s="5"/>
      <c r="M160" s="5"/>
      <c r="N160" s="5"/>
      <c r="O160" s="5"/>
      <c r="P160" s="5"/>
      <c r="Q160" s="5"/>
      <c r="R160" s="5"/>
      <c r="S160" s="5"/>
      <c r="T160" s="5"/>
      <c r="U160" s="5"/>
      <c r="V160" s="5"/>
      <c r="W160" s="5"/>
      <c r="X160" s="5"/>
      <c r="Y160" s="5"/>
      <c r="Z160" s="5"/>
      <c r="AA160" s="5"/>
      <c r="AB160" s="5"/>
      <c r="AC160" s="5"/>
      <c r="AD160" s="5"/>
      <c r="AE160" s="5"/>
      <c r="AF160" s="5"/>
      <c r="AG160" s="44"/>
    </row>
    <row r="161" spans="1:33" s="71" customFormat="1" ht="13.7" customHeight="1" x14ac:dyDescent="0.2">
      <c r="A161" s="55">
        <v>8</v>
      </c>
      <c r="B161" s="115">
        <v>94</v>
      </c>
      <c r="C161" s="65" t="s">
        <v>168</v>
      </c>
      <c r="D161" s="66" t="s">
        <v>169</v>
      </c>
      <c r="E161" s="67" t="s">
        <v>166</v>
      </c>
      <c r="F161" s="68" t="s">
        <v>227</v>
      </c>
      <c r="G161" s="69" t="s">
        <v>71</v>
      </c>
      <c r="H161" s="69" t="s">
        <v>167</v>
      </c>
      <c r="I161" s="70">
        <v>0.50283564814814818</v>
      </c>
      <c r="J161" s="33">
        <v>9.6064814814811328E-4</v>
      </c>
      <c r="K161" s="33"/>
      <c r="L161" s="5"/>
      <c r="M161" s="5"/>
      <c r="N161" s="5"/>
      <c r="O161" s="5"/>
      <c r="P161" s="5"/>
      <c r="Q161" s="5"/>
      <c r="R161" s="5"/>
      <c r="S161" s="5"/>
      <c r="T161" s="5"/>
      <c r="U161" s="5"/>
      <c r="V161" s="5"/>
      <c r="W161" s="5"/>
      <c r="X161" s="5"/>
      <c r="Y161" s="5"/>
      <c r="Z161" s="5"/>
      <c r="AA161" s="5"/>
      <c r="AB161" s="5"/>
      <c r="AC161" s="5"/>
      <c r="AD161" s="5"/>
      <c r="AE161" s="5"/>
      <c r="AF161" s="5"/>
      <c r="AG161" s="44"/>
    </row>
    <row r="162" spans="1:33" s="71" customFormat="1" ht="13.7" customHeight="1" x14ac:dyDescent="0.2">
      <c r="A162" s="55">
        <v>9</v>
      </c>
      <c r="B162" s="115">
        <v>113</v>
      </c>
      <c r="C162" s="65" t="s">
        <v>193</v>
      </c>
      <c r="D162" s="66" t="s">
        <v>180</v>
      </c>
      <c r="E162" s="67" t="s">
        <v>178</v>
      </c>
      <c r="F162" s="68">
        <v>9614</v>
      </c>
      <c r="G162" s="69" t="s">
        <v>71</v>
      </c>
      <c r="H162" s="69" t="s">
        <v>179</v>
      </c>
      <c r="I162" s="70">
        <v>0.50283564814814818</v>
      </c>
      <c r="J162" s="33">
        <v>9.6064814814811328E-4</v>
      </c>
      <c r="K162" s="33"/>
      <c r="L162" s="5"/>
      <c r="M162" s="5"/>
      <c r="N162" s="5"/>
      <c r="O162" s="5"/>
      <c r="P162" s="5"/>
      <c r="Q162" s="5"/>
      <c r="R162" s="5"/>
      <c r="S162" s="5"/>
      <c r="T162" s="5"/>
      <c r="U162" s="5"/>
      <c r="V162" s="5"/>
      <c r="W162" s="5"/>
      <c r="X162" s="5"/>
      <c r="Y162" s="5"/>
      <c r="Z162" s="5"/>
      <c r="AA162" s="5"/>
      <c r="AB162" s="5"/>
      <c r="AC162" s="5"/>
      <c r="AD162" s="5"/>
      <c r="AE162" s="5"/>
      <c r="AF162" s="5"/>
      <c r="AG162" s="44"/>
    </row>
    <row r="163" spans="1:33" s="71" customFormat="1" ht="13.7" customHeight="1" x14ac:dyDescent="0.2">
      <c r="A163" s="55">
        <v>10</v>
      </c>
      <c r="B163" s="115">
        <v>101</v>
      </c>
      <c r="C163" s="65" t="s">
        <v>188</v>
      </c>
      <c r="D163" s="66" t="s">
        <v>189</v>
      </c>
      <c r="E163" s="67" t="s">
        <v>172</v>
      </c>
      <c r="F163" s="68" t="s">
        <v>190</v>
      </c>
      <c r="G163" s="69" t="s">
        <v>71</v>
      </c>
      <c r="H163" s="69" t="s">
        <v>173</v>
      </c>
      <c r="I163" s="70">
        <v>0.50293981481481487</v>
      </c>
      <c r="J163" s="33">
        <v>1.0648148148147962E-3</v>
      </c>
      <c r="K163" s="33"/>
      <c r="L163" s="5"/>
      <c r="M163" s="5"/>
      <c r="N163" s="5"/>
      <c r="O163" s="5"/>
      <c r="P163" s="5"/>
      <c r="Q163" s="5"/>
      <c r="R163" s="5"/>
      <c r="S163" s="5"/>
      <c r="T163" s="5"/>
      <c r="U163" s="5"/>
      <c r="V163" s="5"/>
      <c r="W163" s="5"/>
      <c r="X163" s="5"/>
      <c r="Y163" s="5"/>
      <c r="Z163" s="5"/>
      <c r="AA163" s="5"/>
      <c r="AB163" s="5"/>
      <c r="AC163" s="5"/>
      <c r="AD163" s="5"/>
      <c r="AE163" s="5"/>
      <c r="AF163" s="5"/>
      <c r="AG163" s="44"/>
    </row>
    <row r="164" spans="1:33" s="71" customFormat="1" ht="13.7" customHeight="1" x14ac:dyDescent="0.2">
      <c r="A164" s="55">
        <v>11</v>
      </c>
      <c r="B164" s="115">
        <v>18</v>
      </c>
      <c r="C164" s="65" t="s">
        <v>130</v>
      </c>
      <c r="D164" s="66" t="s">
        <v>131</v>
      </c>
      <c r="E164" s="67" t="s">
        <v>126</v>
      </c>
      <c r="F164" s="68" t="s">
        <v>227</v>
      </c>
      <c r="G164" s="69" t="s">
        <v>71</v>
      </c>
      <c r="H164" s="69" t="s">
        <v>127</v>
      </c>
      <c r="I164" s="70">
        <v>0.50293981481481487</v>
      </c>
      <c r="J164" s="33">
        <v>1.0648148148147962E-3</v>
      </c>
      <c r="K164" s="33"/>
      <c r="L164" s="5"/>
      <c r="M164" s="5"/>
      <c r="N164" s="5"/>
      <c r="O164" s="5"/>
      <c r="P164" s="5"/>
      <c r="Q164" s="5"/>
      <c r="R164" s="5"/>
      <c r="S164" s="5"/>
      <c r="T164" s="5"/>
      <c r="U164" s="5"/>
      <c r="V164" s="5"/>
      <c r="W164" s="5"/>
      <c r="X164" s="5"/>
      <c r="Y164" s="5"/>
      <c r="Z164" s="5"/>
      <c r="AA164" s="5"/>
      <c r="AB164" s="5"/>
      <c r="AC164" s="5"/>
      <c r="AD164" s="5"/>
      <c r="AE164" s="5"/>
      <c r="AF164" s="5"/>
      <c r="AG164" s="44"/>
    </row>
    <row r="165" spans="1:33" s="71" customFormat="1" ht="13.7" customHeight="1" x14ac:dyDescent="0.2">
      <c r="A165" s="55">
        <v>12</v>
      </c>
      <c r="B165" s="115">
        <v>22</v>
      </c>
      <c r="C165" s="65" t="s">
        <v>134</v>
      </c>
      <c r="D165" s="66" t="s">
        <v>135</v>
      </c>
      <c r="E165" s="67" t="s">
        <v>132</v>
      </c>
      <c r="F165" s="68">
        <v>16978</v>
      </c>
      <c r="G165" s="69" t="s">
        <v>71</v>
      </c>
      <c r="H165" s="69" t="s">
        <v>133</v>
      </c>
      <c r="I165" s="70">
        <v>0.50293981481481487</v>
      </c>
      <c r="J165" s="33">
        <v>1.0648148148147962E-3</v>
      </c>
      <c r="K165" s="33"/>
      <c r="L165" s="5"/>
      <c r="M165" s="5"/>
      <c r="N165" s="5"/>
      <c r="O165" s="5"/>
      <c r="P165" s="5"/>
      <c r="Q165" s="5"/>
      <c r="R165" s="5"/>
      <c r="S165" s="5"/>
      <c r="T165" s="5"/>
      <c r="U165" s="5"/>
      <c r="V165" s="5"/>
      <c r="W165" s="5"/>
      <c r="X165" s="5"/>
      <c r="Y165" s="5"/>
      <c r="Z165" s="5"/>
      <c r="AA165" s="5"/>
      <c r="AB165" s="5"/>
      <c r="AC165" s="5"/>
      <c r="AD165" s="5"/>
      <c r="AE165" s="5"/>
      <c r="AF165" s="5"/>
      <c r="AG165" s="44"/>
    </row>
    <row r="166" spans="1:33" s="71" customFormat="1" ht="13.7" customHeight="1" x14ac:dyDescent="0.2">
      <c r="A166" s="55">
        <v>13</v>
      </c>
      <c r="B166" s="115">
        <v>106</v>
      </c>
      <c r="C166" s="65" t="s">
        <v>176</v>
      </c>
      <c r="D166" s="66" t="s">
        <v>177</v>
      </c>
      <c r="E166" s="67" t="s">
        <v>174</v>
      </c>
      <c r="F166" s="68" t="s">
        <v>227</v>
      </c>
      <c r="G166" s="69" t="s">
        <v>71</v>
      </c>
      <c r="H166" s="69" t="s">
        <v>175</v>
      </c>
      <c r="I166" s="70">
        <v>0.50293981481481487</v>
      </c>
      <c r="J166" s="33">
        <v>1.0648148148147962E-3</v>
      </c>
      <c r="K166" s="33"/>
      <c r="L166" s="5"/>
      <c r="M166" s="5"/>
      <c r="N166" s="5"/>
      <c r="O166" s="5"/>
      <c r="P166" s="5"/>
      <c r="Q166" s="5"/>
      <c r="R166" s="5"/>
      <c r="S166" s="5"/>
      <c r="T166" s="5"/>
      <c r="U166" s="5"/>
      <c r="V166" s="5"/>
      <c r="W166" s="5"/>
      <c r="X166" s="5"/>
      <c r="Y166" s="5"/>
      <c r="Z166" s="5"/>
      <c r="AA166" s="5"/>
      <c r="AB166" s="5"/>
      <c r="AC166" s="5"/>
      <c r="AD166" s="5"/>
      <c r="AE166" s="5"/>
      <c r="AF166" s="5"/>
      <c r="AG166" s="44"/>
    </row>
    <row r="167" spans="1:33" s="71" customFormat="1" ht="13.7" customHeight="1" x14ac:dyDescent="0.2">
      <c r="A167" s="55">
        <v>14</v>
      </c>
      <c r="B167" s="115">
        <v>64</v>
      </c>
      <c r="C167" s="65" t="s">
        <v>152</v>
      </c>
      <c r="D167" s="66" t="s">
        <v>153</v>
      </c>
      <c r="E167" s="67" t="s">
        <v>150</v>
      </c>
      <c r="F167" s="68" t="s">
        <v>227</v>
      </c>
      <c r="G167" s="69" t="s">
        <v>71</v>
      </c>
      <c r="H167" s="69" t="s">
        <v>151</v>
      </c>
      <c r="I167" s="70">
        <v>0.50293981481481487</v>
      </c>
      <c r="J167" s="33">
        <v>1.0648148148147962E-3</v>
      </c>
      <c r="K167" s="33"/>
      <c r="L167" s="5"/>
      <c r="M167" s="5"/>
      <c r="N167" s="5"/>
      <c r="O167" s="5"/>
      <c r="P167" s="5"/>
      <c r="Q167" s="5"/>
      <c r="R167" s="5"/>
      <c r="S167" s="5"/>
      <c r="T167" s="5"/>
      <c r="U167" s="5"/>
      <c r="V167" s="5"/>
      <c r="W167" s="5"/>
      <c r="X167" s="5"/>
      <c r="Y167" s="5"/>
      <c r="Z167" s="5"/>
      <c r="AA167" s="5"/>
      <c r="AB167" s="5"/>
      <c r="AC167" s="5"/>
      <c r="AD167" s="5"/>
      <c r="AE167" s="5"/>
      <c r="AF167" s="5"/>
      <c r="AG167" s="44"/>
    </row>
    <row r="168" spans="1:33" s="71" customFormat="1" ht="13.7" customHeight="1" x14ac:dyDescent="0.2">
      <c r="A168" s="55">
        <v>37</v>
      </c>
      <c r="B168" s="115">
        <v>92</v>
      </c>
      <c r="C168" s="65" t="s">
        <v>191</v>
      </c>
      <c r="D168" s="66" t="s">
        <v>192</v>
      </c>
      <c r="E168" s="67" t="s">
        <v>166</v>
      </c>
      <c r="F168" s="68" t="s">
        <v>227</v>
      </c>
      <c r="G168" s="69" t="s">
        <v>71</v>
      </c>
      <c r="H168" s="69" t="s">
        <v>167</v>
      </c>
      <c r="I168" s="70">
        <v>0.50293981481481487</v>
      </c>
      <c r="J168" s="33">
        <v>1.0648148148147962E-3</v>
      </c>
      <c r="K168" s="33"/>
      <c r="L168" s="5"/>
      <c r="M168" s="5"/>
      <c r="N168" s="5"/>
      <c r="O168" s="5"/>
      <c r="P168" s="5"/>
      <c r="Q168" s="5"/>
      <c r="R168" s="5"/>
      <c r="S168" s="5"/>
      <c r="T168" s="5"/>
      <c r="U168" s="5"/>
      <c r="V168" s="5"/>
      <c r="W168" s="5"/>
      <c r="X168" s="5"/>
      <c r="Y168" s="5"/>
      <c r="Z168" s="5"/>
      <c r="AA168" s="5"/>
      <c r="AB168" s="5"/>
      <c r="AC168" s="5"/>
      <c r="AD168" s="5"/>
      <c r="AE168" s="5"/>
      <c r="AF168" s="5"/>
      <c r="AG168" s="44"/>
    </row>
    <row r="169" spans="1:33" s="22" customFormat="1" ht="15" x14ac:dyDescent="0.2">
      <c r="A169" s="28"/>
      <c r="B169" s="54"/>
      <c r="C169" s="54"/>
      <c r="D169" s="29"/>
      <c r="E169" s="56"/>
      <c r="F169" s="28"/>
      <c r="G169" s="28"/>
      <c r="H169" s="28"/>
      <c r="I169" s="28"/>
      <c r="J169" s="28"/>
      <c r="K169" s="28"/>
    </row>
    <row r="170" spans="1:33" s="5" customFormat="1" ht="12" customHeight="1" x14ac:dyDescent="0.2">
      <c r="B170" s="20"/>
      <c r="C170" s="258"/>
      <c r="D170" s="258"/>
      <c r="E170" s="258"/>
      <c r="F170" s="258"/>
      <c r="G170" s="258"/>
    </row>
    <row r="171" spans="1:33" s="5" customFormat="1" ht="12" customHeight="1" x14ac:dyDescent="0.2">
      <c r="B171" s="20"/>
      <c r="C171" s="36"/>
      <c r="D171" s="72"/>
    </row>
    <row r="172" spans="1:33" s="5" customFormat="1" ht="12" customHeight="1" x14ac:dyDescent="0.2">
      <c r="B172" s="20"/>
      <c r="C172" s="36"/>
      <c r="D172" s="72"/>
    </row>
    <row r="173" spans="1:33" s="5" customFormat="1" ht="12" customHeight="1" x14ac:dyDescent="0.2">
      <c r="B173" s="20"/>
      <c r="C173" s="36"/>
      <c r="D173" s="72"/>
    </row>
    <row r="174" spans="1:33" s="5" customFormat="1" x14ac:dyDescent="0.2"/>
    <row r="175" spans="1:33" ht="6" customHeight="1" x14ac:dyDescent="0.2">
      <c r="A175" s="256"/>
      <c r="B175" s="256"/>
      <c r="C175" s="256"/>
      <c r="D175" s="256"/>
      <c r="E175" s="256"/>
      <c r="F175" s="256"/>
      <c r="G175" s="256"/>
      <c r="H175" s="256"/>
      <c r="I175" s="256"/>
      <c r="J175" s="256"/>
      <c r="K175" s="256"/>
    </row>
    <row r="176" spans="1:33" x14ac:dyDescent="0.2">
      <c r="A176" s="3"/>
      <c r="B176" s="3"/>
      <c r="C176" s="4"/>
      <c r="D176" s="3"/>
      <c r="E176" s="3"/>
      <c r="F176" s="3"/>
      <c r="G176" s="3"/>
      <c r="H176" s="3"/>
      <c r="I176" s="3"/>
      <c r="J176" s="3"/>
      <c r="K176" s="3"/>
    </row>
    <row r="177" spans="1:11" x14ac:dyDescent="0.2">
      <c r="A177" s="3"/>
      <c r="B177" s="3"/>
      <c r="C177" s="4"/>
      <c r="D177" s="3"/>
      <c r="E177" s="3"/>
      <c r="F177" s="3"/>
      <c r="G177" s="3"/>
      <c r="H177" s="3"/>
      <c r="I177" s="3"/>
      <c r="J177" s="3"/>
      <c r="K177" s="3"/>
    </row>
    <row r="178" spans="1:11" x14ac:dyDescent="0.2">
      <c r="A178" s="3"/>
      <c r="B178" s="3"/>
      <c r="C178" s="4"/>
      <c r="D178" s="3"/>
      <c r="E178" s="3"/>
      <c r="F178" s="3"/>
      <c r="G178" s="3"/>
      <c r="H178" s="3"/>
      <c r="I178" s="3"/>
      <c r="J178" s="3"/>
      <c r="K178" s="3"/>
    </row>
    <row r="179" spans="1:11" x14ac:dyDescent="0.2">
      <c r="A179" s="3"/>
      <c r="B179" s="3"/>
      <c r="C179" s="4"/>
      <c r="D179" s="3"/>
      <c r="E179" s="3"/>
      <c r="F179" s="3"/>
      <c r="G179" s="3"/>
      <c r="H179" s="3"/>
      <c r="I179" s="3"/>
      <c r="J179" s="3"/>
      <c r="K179" s="3"/>
    </row>
    <row r="180" spans="1:11" x14ac:dyDescent="0.2">
      <c r="A180" s="3"/>
      <c r="B180" s="3"/>
      <c r="C180" s="4"/>
      <c r="D180" s="3"/>
      <c r="E180" s="3"/>
      <c r="F180" s="3"/>
      <c r="G180" s="3"/>
      <c r="H180" s="3"/>
      <c r="I180" s="3"/>
      <c r="J180" s="3"/>
      <c r="K180" s="3"/>
    </row>
    <row r="181" spans="1:11" x14ac:dyDescent="0.2">
      <c r="A181" s="3"/>
      <c r="B181" s="3"/>
      <c r="C181" s="4"/>
      <c r="D181" s="3"/>
      <c r="E181" s="3"/>
      <c r="F181" s="3"/>
      <c r="G181" s="3"/>
      <c r="H181" s="3"/>
      <c r="I181" s="3"/>
      <c r="J181" s="3"/>
      <c r="K181" s="3"/>
    </row>
    <row r="182" spans="1:11" ht="6" customHeight="1" x14ac:dyDescent="0.2">
      <c r="A182" s="256"/>
      <c r="B182" s="256"/>
      <c r="C182" s="256"/>
      <c r="D182" s="256"/>
      <c r="E182" s="256"/>
      <c r="F182" s="256"/>
      <c r="G182" s="256"/>
      <c r="H182" s="256"/>
      <c r="I182" s="256"/>
      <c r="J182" s="256"/>
      <c r="K182" s="256"/>
    </row>
    <row r="183" spans="1:11" ht="11.45" customHeight="1" x14ac:dyDescent="0.2">
      <c r="A183" s="288" t="s">
        <v>46</v>
      </c>
      <c r="B183" s="288"/>
      <c r="C183" s="288"/>
      <c r="D183" s="288"/>
      <c r="E183" s="288"/>
      <c r="F183" s="288"/>
      <c r="G183" s="288"/>
      <c r="H183" s="288"/>
      <c r="I183" s="288"/>
      <c r="J183" s="288"/>
      <c r="K183" s="288"/>
    </row>
  </sheetData>
  <sortState ref="B110:AE140">
    <sortCondition ref="B110"/>
  </sortState>
  <mergeCells count="11">
    <mergeCell ref="A152:K152"/>
    <mergeCell ref="A183:K183"/>
    <mergeCell ref="T10:W10"/>
    <mergeCell ref="X10:AA10"/>
    <mergeCell ref="AB10:AE10"/>
    <mergeCell ref="P10:S10"/>
    <mergeCell ref="A1:K1"/>
    <mergeCell ref="A2:K2"/>
    <mergeCell ref="D3:H3"/>
    <mergeCell ref="A5:K5"/>
    <mergeCell ref="A10:K10"/>
  </mergeCells>
  <conditionalFormatting sqref="M12:M140">
    <cfRule type="expression" dxfId="6" priority="3">
      <formula>AND(A12=0,M12&lt;&gt;"")</formula>
    </cfRule>
  </conditionalFormatting>
  <pageMargins left="0.46" right="0.55118110236220474" top="0.36" bottom="0.31" header="0.33" footer="0.19685039370078741"/>
  <pageSetup paperSize="9" scale="65" orientation="portrait" horizontalDpi="4294967293"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B1:AK142"/>
  <sheetViews>
    <sheetView topLeftCell="A103" zoomScale="90" zoomScaleNormal="90" workbookViewId="0">
      <selection activeCell="B12" sqref="B12:B14"/>
    </sheetView>
  </sheetViews>
  <sheetFormatPr defaultColWidth="8.85546875" defaultRowHeight="12.75" x14ac:dyDescent="0.2"/>
  <cols>
    <col min="1" max="1" width="1.28515625" customWidth="1"/>
    <col min="2" max="2" width="21" style="104" customWidth="1"/>
    <col min="3" max="3" width="1.140625" style="92" customWidth="1"/>
    <col min="4" max="4" width="1" style="92" customWidth="1"/>
    <col min="5" max="6" width="9.5703125" style="92" customWidth="1"/>
    <col min="7" max="7" width="1" style="92" customWidth="1"/>
    <col min="8" max="8" width="1.28515625" style="92" customWidth="1"/>
    <col min="9" max="9" width="1" style="92" customWidth="1"/>
    <col min="10" max="11" width="9.42578125" style="92" customWidth="1"/>
    <col min="12" max="12" width="1" style="92" customWidth="1"/>
    <col min="13" max="13" width="1.28515625" style="92" customWidth="1"/>
    <col min="14" max="14" width="1" style="92" customWidth="1"/>
    <col min="15" max="16" width="9.42578125" style="92" customWidth="1"/>
    <col min="17" max="17" width="1" style="92" customWidth="1"/>
    <col min="18" max="18" width="1.28515625" style="92" customWidth="1"/>
    <col min="19" max="19" width="1" style="92" customWidth="1"/>
    <col min="20" max="21" width="9.42578125" style="92" customWidth="1"/>
    <col min="22" max="22" width="1" style="92" customWidth="1"/>
    <col min="23" max="23" width="1.28515625" style="92" customWidth="1"/>
    <col min="24" max="24" width="1" style="92" customWidth="1"/>
    <col min="25" max="26" width="9.42578125" style="92" customWidth="1"/>
    <col min="27" max="27" width="1" style="92" customWidth="1"/>
    <col min="28" max="28" width="1.28515625" style="92" customWidth="1"/>
    <col min="29" max="29" width="1" style="92" customWidth="1"/>
    <col min="30" max="31" width="9.42578125" style="92" customWidth="1"/>
    <col min="32" max="32" width="1" style="92" customWidth="1"/>
    <col min="33" max="33" width="3.140625" style="92" customWidth="1"/>
  </cols>
  <sheetData>
    <row r="1" spans="2:37" s="22" customFormat="1" ht="33.75" customHeight="1" x14ac:dyDescent="0.2">
      <c r="B1" s="289" t="str">
        <f>CTRL!B7</f>
        <v>R E G I O N E M   O R L I C K A   L A N Š K R O U N   2 0 1 4</v>
      </c>
      <c r="C1" s="289"/>
      <c r="D1" s="289"/>
      <c r="E1" s="289"/>
      <c r="F1" s="289"/>
      <c r="G1" s="289"/>
      <c r="H1" s="289"/>
      <c r="I1" s="289"/>
      <c r="J1" s="289"/>
      <c r="K1" s="289"/>
      <c r="L1" s="289"/>
      <c r="M1" s="289"/>
      <c r="N1" s="289"/>
      <c r="O1" s="289"/>
      <c r="P1" s="289"/>
      <c r="Q1" s="289"/>
      <c r="R1" s="289"/>
      <c r="S1" s="289"/>
      <c r="T1" s="289"/>
      <c r="U1" s="289"/>
      <c r="V1" s="289"/>
      <c r="W1" s="289"/>
      <c r="X1" s="289"/>
      <c r="Y1" s="289"/>
      <c r="Z1" s="289"/>
      <c r="AA1" s="289"/>
      <c r="AB1" s="289"/>
      <c r="AC1" s="289"/>
      <c r="AD1" s="289"/>
      <c r="AE1" s="289"/>
      <c r="AF1" s="289"/>
      <c r="AK1" s="172" t="s">
        <v>215</v>
      </c>
    </row>
    <row r="2" spans="2:37" s="22" customFormat="1" ht="15.75" x14ac:dyDescent="0.2">
      <c r="B2" s="284" t="str">
        <f>CTRL!B8</f>
        <v>28. ročník mezinárodního cyklistického závodu juniorů / 28th edition of international cycling race of juniors</v>
      </c>
      <c r="C2" s="284"/>
      <c r="D2" s="284"/>
      <c r="E2" s="284"/>
      <c r="F2" s="284"/>
      <c r="G2" s="284"/>
      <c r="H2" s="284"/>
      <c r="I2" s="284"/>
      <c r="J2" s="284"/>
      <c r="K2" s="284"/>
      <c r="L2" s="284"/>
      <c r="M2" s="284"/>
      <c r="N2" s="284"/>
      <c r="O2" s="284"/>
      <c r="P2" s="284"/>
      <c r="Q2" s="284"/>
      <c r="R2" s="284"/>
      <c r="S2" s="284"/>
      <c r="T2" s="284"/>
      <c r="U2" s="284"/>
      <c r="V2" s="284"/>
      <c r="W2" s="284"/>
      <c r="X2" s="284"/>
      <c r="Y2" s="284"/>
      <c r="Z2" s="284"/>
      <c r="AA2" s="284"/>
      <c r="AB2" s="284"/>
      <c r="AC2" s="284"/>
      <c r="AD2" s="284"/>
      <c r="AE2" s="284"/>
      <c r="AF2" s="284"/>
    </row>
    <row r="3" spans="2:37" s="22" customFormat="1" ht="18.75" x14ac:dyDescent="0.3">
      <c r="D3" s="1"/>
      <c r="F3" s="285" t="str">
        <f>CTRL!B22</f>
        <v xml:space="preserve">po 1. etapě / after 1st Stage  </v>
      </c>
      <c r="G3" s="285"/>
      <c r="H3" s="285"/>
      <c r="I3" s="285"/>
      <c r="J3" s="285"/>
      <c r="K3" s="285"/>
      <c r="L3" s="285"/>
      <c r="M3" s="285"/>
      <c r="N3" s="285"/>
      <c r="O3" s="285"/>
      <c r="P3" s="285"/>
      <c r="Q3" s="285"/>
      <c r="R3" s="285"/>
      <c r="S3" s="285"/>
      <c r="T3" s="285"/>
      <c r="U3" s="285"/>
      <c r="V3" s="285"/>
      <c r="W3" s="285"/>
      <c r="X3" s="285"/>
      <c r="Y3" s="285"/>
      <c r="Z3"/>
      <c r="AA3"/>
      <c r="AB3"/>
      <c r="AC3"/>
      <c r="AD3"/>
      <c r="AE3"/>
      <c r="AF3" s="2" t="str">
        <f>"Com.no.: 8/" &amp; CTRL!B27</f>
        <v>Com.no.: 8/31</v>
      </c>
      <c r="AK3" s="133"/>
    </row>
    <row r="4" spans="2:37" s="22" customFormat="1" x14ac:dyDescent="0.2">
      <c r="B4" s="64" t="str">
        <f>"Datum / Date: "&amp;TEXT(CTRL!B10,"dd.mm.rrrr")</f>
        <v>Datum / Date: 08.08.2014</v>
      </c>
      <c r="D4" s="1"/>
      <c r="O4"/>
      <c r="P4" s="134"/>
      <c r="Q4"/>
      <c r="R4"/>
      <c r="S4"/>
      <c r="T4"/>
      <c r="U4"/>
      <c r="V4"/>
      <c r="W4"/>
      <c r="X4"/>
      <c r="Y4"/>
      <c r="Z4"/>
      <c r="AA4"/>
      <c r="AB4"/>
      <c r="AC4"/>
      <c r="AD4"/>
      <c r="AE4"/>
      <c r="AF4" s="14" t="str">
        <f>"Místo konání / Place: "&amp;CTRL!B16&amp;""</f>
        <v>Místo konání / Place: Lanškroun (CZE)</v>
      </c>
      <c r="AK4" s="134"/>
    </row>
    <row r="5" spans="2:37" s="22" customFormat="1" ht="21" x14ac:dyDescent="0.2">
      <c r="B5" s="286" t="s">
        <v>225</v>
      </c>
      <c r="C5" s="286"/>
      <c r="D5" s="286"/>
      <c r="E5" s="286"/>
      <c r="F5" s="286"/>
      <c r="G5" s="286"/>
      <c r="H5" s="286"/>
      <c r="I5" s="286"/>
      <c r="J5" s="286"/>
      <c r="K5" s="286"/>
      <c r="L5" s="286"/>
      <c r="M5" s="286"/>
      <c r="N5" s="286"/>
      <c r="O5" s="286"/>
      <c r="P5" s="286"/>
      <c r="Q5" s="286"/>
      <c r="R5" s="286"/>
      <c r="S5" s="286"/>
      <c r="T5" s="286"/>
      <c r="U5" s="286"/>
      <c r="V5" s="286"/>
      <c r="W5" s="286"/>
      <c r="X5" s="286"/>
      <c r="Y5" s="286"/>
      <c r="Z5" s="286"/>
      <c r="AA5" s="286"/>
      <c r="AB5" s="286"/>
      <c r="AC5" s="286"/>
      <c r="AD5" s="286"/>
      <c r="AE5" s="286"/>
      <c r="AF5" s="286"/>
    </row>
    <row r="6" spans="2:37" s="22" customFormat="1" ht="9" customHeight="1" x14ac:dyDescent="0.2">
      <c r="D6" s="1"/>
      <c r="O6"/>
      <c r="P6"/>
      <c r="Q6"/>
      <c r="R6"/>
      <c r="S6"/>
      <c r="T6"/>
      <c r="U6"/>
      <c r="V6"/>
      <c r="W6"/>
      <c r="X6"/>
      <c r="Y6"/>
      <c r="Z6"/>
      <c r="AA6"/>
      <c r="AB6"/>
      <c r="AC6"/>
      <c r="AD6"/>
      <c r="AE6"/>
      <c r="AF6"/>
    </row>
    <row r="7" spans="2:37" ht="12.95" customHeight="1" x14ac:dyDescent="0.2">
      <c r="B7" s="87" t="s">
        <v>4</v>
      </c>
      <c r="C7" s="87"/>
      <c r="D7" s="87"/>
      <c r="E7" s="87" t="s">
        <v>103</v>
      </c>
      <c r="F7" s="87" t="s">
        <v>104</v>
      </c>
      <c r="G7" s="87"/>
      <c r="H7" s="87"/>
      <c r="I7" s="87"/>
      <c r="J7" s="87"/>
      <c r="K7" s="87"/>
      <c r="L7" s="87"/>
      <c r="M7" s="87"/>
      <c r="N7" s="87"/>
      <c r="O7" s="87"/>
      <c r="P7" s="87"/>
      <c r="Q7" s="87"/>
      <c r="R7" s="87"/>
      <c r="S7" s="87"/>
      <c r="T7" s="87"/>
      <c r="U7" s="87"/>
      <c r="V7" s="87"/>
      <c r="W7" s="87"/>
      <c r="X7" s="87"/>
      <c r="Y7" s="87"/>
      <c r="Z7" s="87"/>
      <c r="AA7" s="87"/>
      <c r="AB7" s="87"/>
      <c r="AC7" s="87"/>
      <c r="AD7" s="87"/>
      <c r="AE7" s="87"/>
      <c r="AF7" s="87"/>
    </row>
    <row r="8" spans="2:37" ht="12.95" customHeight="1" x14ac:dyDescent="0.2">
      <c r="B8" s="107"/>
      <c r="C8" s="107"/>
      <c r="D8" s="107"/>
      <c r="E8" s="303" t="s">
        <v>105</v>
      </c>
      <c r="F8" s="303"/>
      <c r="G8" s="107"/>
      <c r="H8" s="107"/>
      <c r="I8" s="107"/>
      <c r="J8" s="107"/>
      <c r="K8" s="107"/>
      <c r="L8" s="107"/>
      <c r="M8" s="107"/>
      <c r="N8" s="107"/>
      <c r="O8" s="107"/>
      <c r="P8" s="107"/>
      <c r="Q8" s="107"/>
      <c r="R8" s="107"/>
      <c r="S8" s="107"/>
      <c r="T8" s="107"/>
      <c r="U8" s="107"/>
      <c r="V8" s="107"/>
      <c r="W8" s="107"/>
      <c r="X8" s="107"/>
      <c r="Y8" s="107"/>
      <c r="Z8" s="107"/>
      <c r="AA8" s="107"/>
      <c r="AB8" s="107"/>
      <c r="AC8" s="107"/>
      <c r="AD8" s="107"/>
      <c r="AE8" s="107"/>
      <c r="AF8" s="107"/>
    </row>
    <row r="9" spans="2:37" ht="9.9499999999999993" customHeight="1" x14ac:dyDescent="0.2">
      <c r="B9" s="86" t="s">
        <v>15</v>
      </c>
      <c r="C9" s="86"/>
      <c r="D9" s="86"/>
      <c r="E9" s="108" t="s">
        <v>106</v>
      </c>
      <c r="F9" s="108" t="s">
        <v>107</v>
      </c>
      <c r="G9" s="86"/>
      <c r="H9" s="86"/>
      <c r="I9" s="86"/>
      <c r="J9" s="86"/>
      <c r="K9" s="86"/>
      <c r="L9" s="86"/>
      <c r="M9" s="86"/>
      <c r="N9" s="86"/>
      <c r="O9" s="86"/>
      <c r="P9" s="86"/>
      <c r="Q9" s="86"/>
      <c r="R9" s="86"/>
      <c r="S9" s="86"/>
      <c r="T9" s="86"/>
      <c r="U9" s="86"/>
      <c r="V9" s="86"/>
      <c r="W9" s="86"/>
      <c r="X9" s="86"/>
      <c r="Y9" s="86"/>
      <c r="Z9" s="86"/>
      <c r="AA9" s="86"/>
      <c r="AB9" s="86"/>
      <c r="AC9" s="86"/>
      <c r="AD9" s="86"/>
      <c r="AE9" s="86"/>
      <c r="AF9" s="86"/>
    </row>
    <row r="10" spans="2:37" ht="4.5" customHeight="1" x14ac:dyDescent="0.2"/>
    <row r="11" spans="2:37" ht="3" customHeight="1" x14ac:dyDescent="0.2">
      <c r="B11" s="105"/>
      <c r="D11" s="93"/>
      <c r="E11" s="94"/>
      <c r="F11" s="94"/>
      <c r="G11" s="95"/>
      <c r="I11" s="93"/>
      <c r="J11" s="94"/>
      <c r="K11" s="94"/>
      <c r="L11" s="95"/>
      <c r="N11" s="93"/>
      <c r="O11" s="94"/>
      <c r="P11" s="94"/>
      <c r="Q11" s="95"/>
      <c r="S11" s="93"/>
      <c r="T11" s="94"/>
      <c r="U11" s="94"/>
      <c r="V11" s="95"/>
      <c r="X11" s="93"/>
      <c r="Y11" s="94"/>
      <c r="Z11" s="94"/>
      <c r="AA11" s="95"/>
      <c r="AC11" s="93"/>
      <c r="AD11" s="94"/>
      <c r="AE11" s="94"/>
      <c r="AF11" s="95"/>
    </row>
    <row r="12" spans="2:37" ht="18.75" customHeight="1" x14ac:dyDescent="0.2">
      <c r="B12" s="304" t="s">
        <v>73</v>
      </c>
      <c r="C12" s="103"/>
      <c r="D12" s="96"/>
      <c r="E12" s="200">
        <v>1</v>
      </c>
      <c r="F12" s="201">
        <f ca="1">VLOOKUP(E12,INDIRECT($AK$1),12,0)</f>
        <v>0</v>
      </c>
      <c r="G12" s="98"/>
      <c r="I12" s="96"/>
      <c r="J12" s="200">
        <v>2</v>
      </c>
      <c r="K12" s="201">
        <f ca="1">VLOOKUP(J12,INDIRECT($AK$1),12,0)</f>
        <v>0</v>
      </c>
      <c r="L12" s="98"/>
      <c r="N12" s="96"/>
      <c r="O12" s="200">
        <v>3</v>
      </c>
      <c r="P12" s="201">
        <f ca="1">VLOOKUP(O12,INDIRECT($AK$1),12,0)</f>
        <v>0</v>
      </c>
      <c r="Q12" s="98"/>
      <c r="S12" s="96"/>
      <c r="T12" s="200">
        <v>4</v>
      </c>
      <c r="U12" s="201">
        <f ca="1">VLOOKUP(T12,INDIRECT($AK$1),12,0)</f>
        <v>0</v>
      </c>
      <c r="V12" s="98"/>
      <c r="X12" s="96"/>
      <c r="Y12" s="200">
        <v>5</v>
      </c>
      <c r="Z12" s="201">
        <f ca="1">VLOOKUP(Y12,INDIRECT($AK$1),12,0)</f>
        <v>0</v>
      </c>
      <c r="AA12" s="98"/>
      <c r="AC12" s="96"/>
      <c r="AD12" s="200">
        <v>6</v>
      </c>
      <c r="AE12" s="201">
        <f ca="1">VLOOKUP(AD12,INDIRECT($AK$1),12,0)</f>
        <v>0</v>
      </c>
      <c r="AF12" s="98"/>
    </row>
    <row r="13" spans="2:37" ht="12.2" customHeight="1" x14ac:dyDescent="0.2">
      <c r="B13" s="304"/>
      <c r="C13" s="103"/>
      <c r="D13" s="96"/>
      <c r="E13" s="302" t="str">
        <f>VLOOKUP(E12,STARTOVKA,3,0)</f>
        <v>MAGDEBURG Tobias</v>
      </c>
      <c r="F13" s="302"/>
      <c r="G13" s="195"/>
      <c r="H13" s="196"/>
      <c r="I13" s="197"/>
      <c r="J13" s="302" t="str">
        <f>VLOOKUP(J12,STARTOVKA,3,0)</f>
        <v>SCHUCHMANN Franz-Leon</v>
      </c>
      <c r="K13" s="302"/>
      <c r="L13" s="195"/>
      <c r="M13" s="196"/>
      <c r="N13" s="197"/>
      <c r="O13" s="302" t="str">
        <f>VLOOKUP(O12,STARTOVKA,3,0)</f>
        <v>ZEISE Paul</v>
      </c>
      <c r="P13" s="302"/>
      <c r="Q13" s="195"/>
      <c r="R13" s="196"/>
      <c r="S13" s="197"/>
      <c r="T13" s="302" t="str">
        <f>VLOOKUP(T12,STARTOVKA,3,0)</f>
        <v>SCHUBERT Erik</v>
      </c>
      <c r="U13" s="302"/>
      <c r="V13" s="195"/>
      <c r="W13" s="196"/>
      <c r="X13" s="197"/>
      <c r="Y13" s="302" t="str">
        <f>VLOOKUP(Y12,STARTOVKA,3,0)</f>
        <v>JÄGELER Robert</v>
      </c>
      <c r="Z13" s="302"/>
      <c r="AA13" s="195"/>
      <c r="AB13" s="196"/>
      <c r="AC13" s="197"/>
      <c r="AD13" s="302" t="str">
        <f>VLOOKUP(AD12,STARTOVKA,3,0)</f>
        <v>LINTZEL Philip</v>
      </c>
      <c r="AE13" s="302"/>
      <c r="AF13" s="98"/>
    </row>
    <row r="14" spans="2:37" ht="18.75" customHeight="1" x14ac:dyDescent="0.2">
      <c r="B14" s="304"/>
      <c r="C14" s="103"/>
      <c r="D14" s="96"/>
      <c r="E14" s="198" t="str">
        <f ca="1">VLOOKUP(E12,INDIRECT($AK$1),8,0)</f>
        <v>DNF</v>
      </c>
      <c r="F14" s="199">
        <f ca="1">VLOOKUP(E12,INDIRECT($AK$1),9,0)</f>
        <v>0</v>
      </c>
      <c r="G14" s="98"/>
      <c r="I14" s="96"/>
      <c r="J14" s="198">
        <f ca="1">VLOOKUP(J12,INDIRECT($AK$1),8,0)</f>
        <v>7.7997685185185184E-2</v>
      </c>
      <c r="K14" s="199">
        <f ca="1">VLOOKUP(J12,INDIRECT($AK$1),9,0)</f>
        <v>1.8518518518517713E-4</v>
      </c>
      <c r="L14" s="98"/>
      <c r="N14" s="96"/>
      <c r="O14" s="198">
        <f ca="1">VLOOKUP(O12,INDIRECT($AK$1),8,0)</f>
        <v>7.8287037037037044E-2</v>
      </c>
      <c r="P14" s="199">
        <f ca="1">VLOOKUP(O12,INDIRECT($AK$1),9,0)</f>
        <v>4.745370370370372E-4</v>
      </c>
      <c r="Q14" s="98"/>
      <c r="S14" s="96"/>
      <c r="T14" s="198">
        <f ca="1">VLOOKUP(T12,INDIRECT($AK$1),8,0)</f>
        <v>7.8287037037037044E-2</v>
      </c>
      <c r="U14" s="199">
        <f ca="1">VLOOKUP(T12,INDIRECT($AK$1),9,0)</f>
        <v>4.745370370370372E-4</v>
      </c>
      <c r="V14" s="98"/>
      <c r="X14" s="96"/>
      <c r="Y14" s="198">
        <f ca="1">VLOOKUP(Y12,INDIRECT($AK$1),8,0)</f>
        <v>7.8287037037037044E-2</v>
      </c>
      <c r="Z14" s="199">
        <f ca="1">VLOOKUP(Y12,INDIRECT($AK$1),9,0)</f>
        <v>4.745370370370372E-4</v>
      </c>
      <c r="AA14" s="98"/>
      <c r="AC14" s="96"/>
      <c r="AD14" s="198">
        <f ca="1">VLOOKUP(AD12,INDIRECT($AK$1),8,0)</f>
        <v>7.8287037037037044E-2</v>
      </c>
      <c r="AE14" s="199">
        <f ca="1">VLOOKUP(AD12,INDIRECT($AK$1),9,0)</f>
        <v>4.745370370370372E-4</v>
      </c>
      <c r="AF14" s="98"/>
    </row>
    <row r="15" spans="2:37" ht="3" customHeight="1" x14ac:dyDescent="0.2">
      <c r="B15" s="106"/>
      <c r="D15" s="99"/>
      <c r="E15" s="100"/>
      <c r="F15" s="100"/>
      <c r="G15" s="101"/>
      <c r="I15" s="99"/>
      <c r="J15" s="100"/>
      <c r="K15" s="100"/>
      <c r="L15" s="101"/>
      <c r="N15" s="99"/>
      <c r="O15" s="100"/>
      <c r="P15" s="100"/>
      <c r="Q15" s="101"/>
      <c r="S15" s="99"/>
      <c r="T15" s="100"/>
      <c r="U15" s="100"/>
      <c r="V15" s="101"/>
      <c r="X15" s="99"/>
      <c r="Y15" s="100"/>
      <c r="Z15" s="100"/>
      <c r="AA15" s="101"/>
      <c r="AC15" s="99"/>
      <c r="AD15" s="100"/>
      <c r="AE15" s="100"/>
      <c r="AF15" s="101"/>
    </row>
    <row r="16" spans="2:37" ht="3" customHeight="1" x14ac:dyDescent="0.2"/>
    <row r="17" spans="2:32" ht="3" customHeight="1" x14ac:dyDescent="0.2">
      <c r="B17" s="105"/>
      <c r="D17" s="93"/>
      <c r="E17" s="94"/>
      <c r="F17" s="94"/>
      <c r="G17" s="95"/>
      <c r="I17" s="93"/>
      <c r="J17" s="94"/>
      <c r="K17" s="94"/>
      <c r="L17" s="95"/>
      <c r="N17" s="93"/>
      <c r="O17" s="94"/>
      <c r="P17" s="94"/>
      <c r="Q17" s="95"/>
      <c r="S17" s="93"/>
      <c r="T17" s="94"/>
      <c r="U17" s="94"/>
      <c r="V17" s="95"/>
      <c r="X17" s="93"/>
      <c r="Y17" s="94"/>
      <c r="Z17" s="94"/>
      <c r="AA17" s="95"/>
      <c r="AC17" s="93"/>
      <c r="AD17" s="94"/>
      <c r="AE17" s="94"/>
      <c r="AF17" s="95"/>
    </row>
    <row r="18" spans="2:32" ht="18.75" customHeight="1" x14ac:dyDescent="0.2">
      <c r="B18" s="304" t="s">
        <v>124</v>
      </c>
      <c r="C18" s="188"/>
      <c r="D18" s="96"/>
      <c r="E18" s="200">
        <v>7</v>
      </c>
      <c r="F18" s="201">
        <f ca="1">VLOOKUP(E18,INDIRECT($AK$1),12,0)</f>
        <v>0</v>
      </c>
      <c r="G18" s="98"/>
      <c r="I18" s="96"/>
      <c r="J18" s="200">
        <v>8</v>
      </c>
      <c r="K18" s="201">
        <f ca="1">VLOOKUP(J18,INDIRECT($AK$1),12,0)</f>
        <v>0</v>
      </c>
      <c r="L18" s="98"/>
      <c r="N18" s="96"/>
      <c r="O18" s="200">
        <v>9</v>
      </c>
      <c r="P18" s="201">
        <f ca="1">VLOOKUP(O18,INDIRECT($AK$1),12,0)</f>
        <v>0</v>
      </c>
      <c r="Q18" s="98"/>
      <c r="S18" s="96"/>
      <c r="T18" s="200">
        <v>10</v>
      </c>
      <c r="U18" s="201">
        <f ca="1">VLOOKUP(T18,INDIRECT($AK$1),12,0)</f>
        <v>0</v>
      </c>
      <c r="V18" s="98"/>
      <c r="X18" s="96"/>
      <c r="Y18" s="200">
        <v>11</v>
      </c>
      <c r="Z18" s="201">
        <f ca="1">VLOOKUP(Y18,INDIRECT($AK$1),12,0)</f>
        <v>0</v>
      </c>
      <c r="AA18" s="98"/>
      <c r="AC18" s="96"/>
      <c r="AD18" s="200">
        <v>12</v>
      </c>
      <c r="AE18" s="201">
        <f ca="1">VLOOKUP(AD18,INDIRECT($AK$1),12,0)</f>
        <v>0</v>
      </c>
      <c r="AF18" s="98"/>
    </row>
    <row r="19" spans="2:32" ht="12.2" customHeight="1" x14ac:dyDescent="0.2">
      <c r="B19" s="304"/>
      <c r="C19" s="188"/>
      <c r="D19" s="96"/>
      <c r="E19" s="302" t="str">
        <f>VLOOKUP(E18,STARTOVKA,3,0)</f>
        <v>BURCHARDT Karl</v>
      </c>
      <c r="F19" s="302"/>
      <c r="G19" s="195"/>
      <c r="H19" s="196"/>
      <c r="I19" s="197"/>
      <c r="J19" s="302" t="str">
        <f>VLOOKUP(J18,STARTOVKA,3,0)</f>
        <v>KÄßMANN Fabian</v>
      </c>
      <c r="K19" s="302"/>
      <c r="L19" s="195"/>
      <c r="M19" s="196"/>
      <c r="N19" s="197"/>
      <c r="O19" s="302" t="str">
        <f>VLOOKUP(O18,STARTOVKA,3,0)</f>
        <v>PLUNTKE Moritz</v>
      </c>
      <c r="P19" s="302"/>
      <c r="Q19" s="195"/>
      <c r="R19" s="196"/>
      <c r="S19" s="197"/>
      <c r="T19" s="302" t="str">
        <f>VLOOKUP(T18,STARTOVKA,3,0)</f>
        <v>WELTZ Niclas</v>
      </c>
      <c r="U19" s="302"/>
      <c r="V19" s="195"/>
      <c r="W19" s="196"/>
      <c r="X19" s="197"/>
      <c r="Y19" s="302" t="str">
        <f>VLOOKUP(Y18,STARTOVKA,3,0)</f>
        <v>FRANZ Paul</v>
      </c>
      <c r="Z19" s="302"/>
      <c r="AA19" s="195"/>
      <c r="AB19" s="196"/>
      <c r="AC19" s="197"/>
      <c r="AD19" s="302" t="str">
        <f>VLOOKUP(AD18,STARTOVKA,3,0)</f>
        <v>WITTE Reinhard</v>
      </c>
      <c r="AE19" s="302"/>
      <c r="AF19" s="98"/>
    </row>
    <row r="20" spans="2:32" ht="18.75" customHeight="1" x14ac:dyDescent="0.2">
      <c r="B20" s="304"/>
      <c r="C20" s="188"/>
      <c r="D20" s="96"/>
      <c r="E20" s="198">
        <f ca="1">VLOOKUP(E18,INDIRECT($AK$1),8,0)</f>
        <v>7.8287037037037044E-2</v>
      </c>
      <c r="F20" s="199">
        <f ca="1">VLOOKUP(E18,INDIRECT($AK$1),9,0)</f>
        <v>4.745370370370372E-4</v>
      </c>
      <c r="G20" s="98"/>
      <c r="I20" s="96"/>
      <c r="J20" s="198">
        <f ca="1">VLOOKUP(J18,INDIRECT($AK$1),8,0)</f>
        <v>7.8287037037037044E-2</v>
      </c>
      <c r="K20" s="199">
        <f ca="1">VLOOKUP(J18,INDIRECT($AK$1),9,0)</f>
        <v>4.745370370370372E-4</v>
      </c>
      <c r="L20" s="98"/>
      <c r="N20" s="96"/>
      <c r="O20" s="198">
        <f ca="1">VLOOKUP(O18,INDIRECT($AK$1),8,0)</f>
        <v>7.8680555555555545E-2</v>
      </c>
      <c r="P20" s="199">
        <f ca="1">VLOOKUP(O18,INDIRECT($AK$1),9,0)</f>
        <v>8.6805555555553859E-4</v>
      </c>
      <c r="Q20" s="98"/>
      <c r="S20" s="96"/>
      <c r="T20" s="198">
        <f ca="1">VLOOKUP(T18,INDIRECT($AK$1),8,0)</f>
        <v>7.8287037037037044E-2</v>
      </c>
      <c r="U20" s="199">
        <f ca="1">VLOOKUP(T18,INDIRECT($AK$1),9,0)</f>
        <v>4.745370370370372E-4</v>
      </c>
      <c r="V20" s="98"/>
      <c r="X20" s="96"/>
      <c r="Y20" s="198">
        <f ca="1">VLOOKUP(Y18,INDIRECT($AK$1),8,0)</f>
        <v>7.8287037037037044E-2</v>
      </c>
      <c r="Z20" s="199">
        <f ca="1">VLOOKUP(Y18,INDIRECT($AK$1),9,0)</f>
        <v>4.745370370370372E-4</v>
      </c>
      <c r="AA20" s="98"/>
      <c r="AC20" s="96"/>
      <c r="AD20" s="198">
        <f ca="1">VLOOKUP(AD18,INDIRECT($AK$1),8,0)</f>
        <v>7.8275462962962963E-2</v>
      </c>
      <c r="AE20" s="199">
        <f ca="1">VLOOKUP(AD18,INDIRECT($AK$1),9,0)</f>
        <v>4.6296296296295669E-4</v>
      </c>
      <c r="AF20" s="98"/>
    </row>
    <row r="21" spans="2:32" ht="3" customHeight="1" x14ac:dyDescent="0.2">
      <c r="B21" s="106"/>
      <c r="D21" s="99"/>
      <c r="E21" s="100"/>
      <c r="F21" s="100"/>
      <c r="G21" s="101"/>
      <c r="I21" s="99"/>
      <c r="J21" s="100"/>
      <c r="K21" s="100"/>
      <c r="L21" s="101"/>
      <c r="N21" s="99"/>
      <c r="O21" s="100"/>
      <c r="P21" s="100"/>
      <c r="Q21" s="101"/>
      <c r="S21" s="99"/>
      <c r="T21" s="100"/>
      <c r="U21" s="100"/>
      <c r="V21" s="101"/>
      <c r="X21" s="99"/>
      <c r="Y21" s="100"/>
      <c r="Z21" s="100"/>
      <c r="AA21" s="101"/>
      <c r="AC21" s="99"/>
      <c r="AD21" s="100"/>
      <c r="AE21" s="100"/>
      <c r="AF21" s="101"/>
    </row>
    <row r="22" spans="2:32" ht="3" customHeight="1" x14ac:dyDescent="0.2"/>
    <row r="23" spans="2:32" ht="3" customHeight="1" x14ac:dyDescent="0.2">
      <c r="B23" s="105"/>
      <c r="D23" s="93"/>
      <c r="E23" s="94"/>
      <c r="F23" s="94"/>
      <c r="G23" s="95"/>
      <c r="I23" s="93"/>
      <c r="J23" s="94"/>
      <c r="K23" s="94"/>
      <c r="L23" s="95"/>
      <c r="N23" s="93"/>
      <c r="O23" s="94"/>
      <c r="P23" s="94"/>
      <c r="Q23" s="95"/>
      <c r="S23" s="93"/>
      <c r="T23" s="94"/>
      <c r="U23" s="94"/>
      <c r="V23" s="95"/>
      <c r="X23" s="93"/>
      <c r="Y23" s="94"/>
      <c r="Z23" s="94"/>
      <c r="AA23" s="95"/>
      <c r="AC23" s="93"/>
      <c r="AD23" s="94"/>
      <c r="AE23" s="94"/>
      <c r="AF23" s="95"/>
    </row>
    <row r="24" spans="2:32" ht="18.75" customHeight="1" x14ac:dyDescent="0.2">
      <c r="B24" s="304" t="s">
        <v>126</v>
      </c>
      <c r="C24" s="188"/>
      <c r="D24" s="96"/>
      <c r="E24" s="200">
        <v>13</v>
      </c>
      <c r="F24" s="201">
        <f ca="1">VLOOKUP(E24,INDIRECT($AK$1),12,0)</f>
        <v>0</v>
      </c>
      <c r="G24" s="98"/>
      <c r="I24" s="96"/>
      <c r="J24" s="200">
        <v>14</v>
      </c>
      <c r="K24" s="201">
        <f ca="1">VLOOKUP(J24,INDIRECT($AK$1),12,0)</f>
        <v>0</v>
      </c>
      <c r="L24" s="98"/>
      <c r="N24" s="96"/>
      <c r="O24" s="200">
        <v>15</v>
      </c>
      <c r="P24" s="201">
        <f ca="1">VLOOKUP(O24,INDIRECT($AK$1),12,0)</f>
        <v>0</v>
      </c>
      <c r="Q24" s="98"/>
      <c r="S24" s="96"/>
      <c r="T24" s="200">
        <v>17</v>
      </c>
      <c r="U24" s="201">
        <f ca="1">VLOOKUP(T24,INDIRECT($AK$1),12,0)</f>
        <v>0</v>
      </c>
      <c r="V24" s="98"/>
      <c r="X24" s="96"/>
      <c r="Y24" s="200">
        <v>18</v>
      </c>
      <c r="Z24" s="201">
        <f ca="1">VLOOKUP(Y24,INDIRECT($AK$1),12,0)</f>
        <v>0</v>
      </c>
      <c r="AA24" s="98"/>
      <c r="AC24" s="96"/>
      <c r="AD24" s="200"/>
      <c r="AE24" s="201"/>
      <c r="AF24" s="98"/>
    </row>
    <row r="25" spans="2:32" ht="12.2" customHeight="1" x14ac:dyDescent="0.2">
      <c r="B25" s="304"/>
      <c r="C25" s="188"/>
      <c r="D25" s="96"/>
      <c r="E25" s="302" t="str">
        <f>VLOOKUP(E24,STARTOVKA,3,0)</f>
        <v>FRANZ Toni</v>
      </c>
      <c r="F25" s="302"/>
      <c r="G25" s="195"/>
      <c r="H25" s="196"/>
      <c r="I25" s="197"/>
      <c r="J25" s="302" t="str">
        <f>VLOOKUP(J24,STARTOVKA,3,0)</f>
        <v>BINAY Noah</v>
      </c>
      <c r="K25" s="302"/>
      <c r="L25" s="195"/>
      <c r="M25" s="196"/>
      <c r="N25" s="197"/>
      <c r="O25" s="302" t="str">
        <f>VLOOKUP(O24,STARTOVKA,3,0)</f>
        <v>BONNES Julius</v>
      </c>
      <c r="P25" s="302"/>
      <c r="Q25" s="195"/>
      <c r="R25" s="196"/>
      <c r="S25" s="197"/>
      <c r="T25" s="302" t="str">
        <f>VLOOKUP(T24,STARTOVKA,3,0)</f>
        <v>CLAUSS Marc</v>
      </c>
      <c r="U25" s="302"/>
      <c r="V25" s="195"/>
      <c r="W25" s="196"/>
      <c r="X25" s="197"/>
      <c r="Y25" s="302" t="str">
        <f>VLOOKUP(Y24,STARTOVKA,3,0)</f>
        <v>ZSCHOCKE Maximilian</v>
      </c>
      <c r="Z25" s="302"/>
      <c r="AA25" s="195"/>
      <c r="AB25" s="196"/>
      <c r="AC25" s="197"/>
      <c r="AD25" s="302"/>
      <c r="AE25" s="302"/>
      <c r="AF25" s="98"/>
    </row>
    <row r="26" spans="2:32" ht="18.75" customHeight="1" x14ac:dyDescent="0.2">
      <c r="B26" s="304"/>
      <c r="C26" s="188"/>
      <c r="D26" s="96"/>
      <c r="E26" s="198">
        <f ca="1">VLOOKUP(E24,INDIRECT($AK$1),8,0)</f>
        <v>7.8287037037037044E-2</v>
      </c>
      <c r="F26" s="199">
        <f ca="1">VLOOKUP(E24,INDIRECT($AK$1),9,0)</f>
        <v>4.745370370370372E-4</v>
      </c>
      <c r="G26" s="98"/>
      <c r="I26" s="96"/>
      <c r="J26" s="198">
        <f ca="1">VLOOKUP(J24,INDIRECT($AK$1),8,0)</f>
        <v>7.8287037037037044E-2</v>
      </c>
      <c r="K26" s="199">
        <f ca="1">VLOOKUP(J24,INDIRECT($AK$1),9,0)</f>
        <v>4.745370370370372E-4</v>
      </c>
      <c r="L26" s="98"/>
      <c r="N26" s="96"/>
      <c r="O26" s="198">
        <f ca="1">VLOOKUP(O24,INDIRECT($AK$1),8,0)</f>
        <v>7.8321759259259258E-2</v>
      </c>
      <c r="P26" s="199">
        <f ca="1">VLOOKUP(O24,INDIRECT($AK$1),9,0)</f>
        <v>5.0925925925925097E-4</v>
      </c>
      <c r="Q26" s="98"/>
      <c r="S26" s="96"/>
      <c r="T26" s="198">
        <f ca="1">VLOOKUP(T24,INDIRECT($AK$1),8,0)</f>
        <v>7.8287037037037044E-2</v>
      </c>
      <c r="U26" s="199">
        <f ca="1">VLOOKUP(T24,INDIRECT($AK$1),9,0)</f>
        <v>4.745370370370372E-4</v>
      </c>
      <c r="V26" s="98"/>
      <c r="X26" s="96"/>
      <c r="Y26" s="198">
        <f ca="1">VLOOKUP(Y24,INDIRECT($AK$1),8,0)</f>
        <v>7.8287037037037044E-2</v>
      </c>
      <c r="Z26" s="199">
        <f ca="1">VLOOKUP(Y24,INDIRECT($AK$1),9,0)</f>
        <v>4.745370370370372E-4</v>
      </c>
      <c r="AA26" s="98"/>
      <c r="AC26" s="96"/>
      <c r="AD26" s="198"/>
      <c r="AE26" s="199"/>
      <c r="AF26" s="98"/>
    </row>
    <row r="27" spans="2:32" ht="3" customHeight="1" x14ac:dyDescent="0.2">
      <c r="B27" s="106"/>
      <c r="D27" s="99"/>
      <c r="E27" s="100"/>
      <c r="F27" s="100"/>
      <c r="G27" s="101"/>
      <c r="I27" s="99"/>
      <c r="J27" s="100"/>
      <c r="K27" s="100"/>
      <c r="L27" s="101"/>
      <c r="N27" s="99"/>
      <c r="O27" s="100"/>
      <c r="P27" s="100"/>
      <c r="Q27" s="101"/>
      <c r="S27" s="99"/>
      <c r="T27" s="100"/>
      <c r="U27" s="100"/>
      <c r="V27" s="101"/>
      <c r="X27" s="99"/>
      <c r="Y27" s="100"/>
      <c r="Z27" s="100"/>
      <c r="AA27" s="101"/>
      <c r="AC27" s="99"/>
      <c r="AD27" s="100"/>
      <c r="AE27" s="100"/>
      <c r="AF27" s="101"/>
    </row>
    <row r="28" spans="2:32" ht="3" customHeight="1" x14ac:dyDescent="0.2"/>
    <row r="29" spans="2:32" ht="3" customHeight="1" x14ac:dyDescent="0.2">
      <c r="B29" s="105"/>
      <c r="D29" s="93"/>
      <c r="E29" s="94"/>
      <c r="F29" s="94"/>
      <c r="G29" s="95"/>
      <c r="I29" s="93"/>
      <c r="J29" s="94"/>
      <c r="K29" s="94"/>
      <c r="L29" s="95"/>
      <c r="N29" s="93"/>
      <c r="O29" s="94"/>
      <c r="P29" s="94"/>
      <c r="Q29" s="95"/>
      <c r="S29" s="93"/>
      <c r="T29" s="94"/>
      <c r="U29" s="94"/>
      <c r="V29" s="95"/>
      <c r="X29" s="93"/>
      <c r="Y29" s="94"/>
      <c r="Z29" s="94"/>
      <c r="AA29" s="95"/>
      <c r="AC29" s="93"/>
      <c r="AD29" s="94"/>
      <c r="AE29" s="94"/>
      <c r="AF29" s="95"/>
    </row>
    <row r="30" spans="2:32" ht="18.75" customHeight="1" x14ac:dyDescent="0.2">
      <c r="B30" s="304" t="s">
        <v>132</v>
      </c>
      <c r="C30" s="188"/>
      <c r="D30" s="96"/>
      <c r="E30" s="200">
        <v>19</v>
      </c>
      <c r="F30" s="201" t="e">
        <f ca="1">VLOOKUP(E30,INDIRECT($AK$1),12,0)</f>
        <v>#N/A</v>
      </c>
      <c r="G30" s="98"/>
      <c r="I30" s="96"/>
      <c r="J30" s="200">
        <v>20</v>
      </c>
      <c r="K30" s="201" t="e">
        <f ca="1">VLOOKUP(J30,INDIRECT($AK$1),12,0)</f>
        <v>#N/A</v>
      </c>
      <c r="L30" s="98"/>
      <c r="N30" s="96"/>
      <c r="O30" s="200">
        <v>21</v>
      </c>
      <c r="P30" s="201">
        <f ca="1">VLOOKUP(O30,INDIRECT($AK$1),12,0)</f>
        <v>0</v>
      </c>
      <c r="Q30" s="98"/>
      <c r="S30" s="96"/>
      <c r="T30" s="200">
        <v>22</v>
      </c>
      <c r="U30" s="201">
        <f ca="1">VLOOKUP(T30,INDIRECT($AK$1),12,0)</f>
        <v>0</v>
      </c>
      <c r="V30" s="98"/>
      <c r="X30" s="96"/>
      <c r="Y30" s="200">
        <v>23</v>
      </c>
      <c r="Z30" s="201">
        <f ca="1">VLOOKUP(Y30,INDIRECT($AK$1),12,0)</f>
        <v>0</v>
      </c>
      <c r="AA30" s="98"/>
      <c r="AC30" s="96"/>
      <c r="AD30" s="200"/>
      <c r="AE30" s="201"/>
      <c r="AF30" s="98"/>
    </row>
    <row r="31" spans="2:32" ht="12.2" customHeight="1" x14ac:dyDescent="0.2">
      <c r="B31" s="304"/>
      <c r="C31" s="188"/>
      <c r="D31" s="96"/>
      <c r="E31" s="302" t="e">
        <f>VLOOKUP(E30,STARTOVKA,3,0)</f>
        <v>#N/A</v>
      </c>
      <c r="F31" s="302"/>
      <c r="G31" s="195"/>
      <c r="H31" s="196"/>
      <c r="I31" s="197"/>
      <c r="J31" s="302" t="e">
        <f>VLOOKUP(J30,STARTOVKA,3,0)</f>
        <v>#N/A</v>
      </c>
      <c r="K31" s="302"/>
      <c r="L31" s="195"/>
      <c r="M31" s="196"/>
      <c r="N31" s="197"/>
      <c r="O31" s="302" t="str">
        <f>VLOOKUP(O30,STARTOVKA,3,0)</f>
        <v>DICKEL Jorge</v>
      </c>
      <c r="P31" s="302"/>
      <c r="Q31" s="195"/>
      <c r="R31" s="196"/>
      <c r="S31" s="197"/>
      <c r="T31" s="302" t="str">
        <f>VLOOKUP(T30,STARTOVKA,3,0)</f>
        <v>HAUPT Tarik</v>
      </c>
      <c r="U31" s="302"/>
      <c r="V31" s="195"/>
      <c r="W31" s="196"/>
      <c r="X31" s="197"/>
      <c r="Y31" s="302" t="str">
        <f>VLOOKUP(Y30,STARTOVKA,3,0)</f>
        <v>POUL Rudolph</v>
      </c>
      <c r="Z31" s="302"/>
      <c r="AA31" s="195"/>
      <c r="AB31" s="196"/>
      <c r="AC31" s="197"/>
      <c r="AD31" s="302"/>
      <c r="AE31" s="302"/>
      <c r="AF31" s="98"/>
    </row>
    <row r="32" spans="2:32" ht="18.75" customHeight="1" x14ac:dyDescent="0.2">
      <c r="B32" s="304"/>
      <c r="C32" s="188"/>
      <c r="D32" s="96"/>
      <c r="E32" s="198" t="e">
        <f ca="1">VLOOKUP(E30,INDIRECT($AK$1),8,0)</f>
        <v>#N/A</v>
      </c>
      <c r="F32" s="199" t="e">
        <f ca="1">VLOOKUP(E30,INDIRECT($AK$1),9,0)</f>
        <v>#N/A</v>
      </c>
      <c r="G32" s="98"/>
      <c r="I32" s="96"/>
      <c r="J32" s="198" t="e">
        <f ca="1">VLOOKUP(J30,INDIRECT($AK$1),8,0)</f>
        <v>#N/A</v>
      </c>
      <c r="K32" s="199" t="e">
        <f ca="1">VLOOKUP(J30,INDIRECT($AK$1),9,0)</f>
        <v>#N/A</v>
      </c>
      <c r="L32" s="98"/>
      <c r="N32" s="96"/>
      <c r="O32" s="198">
        <f ca="1">VLOOKUP(O30,INDIRECT($AK$1),8,0)</f>
        <v>7.8287037037037044E-2</v>
      </c>
      <c r="P32" s="199">
        <f ca="1">VLOOKUP(O30,INDIRECT($AK$1),9,0)</f>
        <v>4.745370370370372E-4</v>
      </c>
      <c r="Q32" s="98"/>
      <c r="S32" s="96"/>
      <c r="T32" s="198">
        <f ca="1">VLOOKUP(T30,INDIRECT($AK$1),8,0)</f>
        <v>7.8287037037037044E-2</v>
      </c>
      <c r="U32" s="199">
        <f ca="1">VLOOKUP(T30,INDIRECT($AK$1),9,0)</f>
        <v>4.745370370370372E-4</v>
      </c>
      <c r="V32" s="98"/>
      <c r="X32" s="96"/>
      <c r="Y32" s="198">
        <f ca="1">VLOOKUP(Y30,INDIRECT($AK$1),8,0)</f>
        <v>7.8287037037037044E-2</v>
      </c>
      <c r="Z32" s="199">
        <f ca="1">VLOOKUP(Y30,INDIRECT($AK$1),9,0)</f>
        <v>4.745370370370372E-4</v>
      </c>
      <c r="AA32" s="98"/>
      <c r="AC32" s="96"/>
      <c r="AD32" s="198"/>
      <c r="AE32" s="199"/>
      <c r="AF32" s="98"/>
    </row>
    <row r="33" spans="2:32" ht="3" customHeight="1" x14ac:dyDescent="0.2">
      <c r="B33" s="106"/>
      <c r="D33" s="99"/>
      <c r="E33" s="100"/>
      <c r="F33" s="100"/>
      <c r="G33" s="101"/>
      <c r="I33" s="99"/>
      <c r="J33" s="100"/>
      <c r="K33" s="100"/>
      <c r="L33" s="101"/>
      <c r="N33" s="99"/>
      <c r="O33" s="100"/>
      <c r="P33" s="100"/>
      <c r="Q33" s="101"/>
      <c r="S33" s="99"/>
      <c r="T33" s="100"/>
      <c r="U33" s="100"/>
      <c r="V33" s="101"/>
      <c r="X33" s="99"/>
      <c r="Y33" s="100"/>
      <c r="Z33" s="100"/>
      <c r="AA33" s="101"/>
      <c r="AC33" s="99"/>
      <c r="AD33" s="100"/>
      <c r="AE33" s="100"/>
      <c r="AF33" s="101"/>
    </row>
    <row r="34" spans="2:32" ht="3" customHeight="1" x14ac:dyDescent="0.2"/>
    <row r="35" spans="2:32" ht="3" customHeight="1" x14ac:dyDescent="0.2">
      <c r="B35" s="105"/>
      <c r="D35" s="93"/>
      <c r="E35" s="94"/>
      <c r="F35" s="94"/>
      <c r="G35" s="95"/>
      <c r="I35" s="93"/>
      <c r="J35" s="94"/>
      <c r="K35" s="94"/>
      <c r="L35" s="95"/>
      <c r="N35" s="93"/>
      <c r="O35" s="94"/>
      <c r="P35" s="94"/>
      <c r="Q35" s="95"/>
      <c r="S35" s="93"/>
      <c r="T35" s="94"/>
      <c r="U35" s="94"/>
      <c r="V35" s="95"/>
      <c r="X35" s="93"/>
      <c r="Y35" s="94"/>
      <c r="Z35" s="94"/>
      <c r="AA35" s="95"/>
      <c r="AC35" s="93"/>
      <c r="AD35" s="94"/>
      <c r="AE35" s="94"/>
      <c r="AF35" s="95"/>
    </row>
    <row r="36" spans="2:32" ht="18.75" customHeight="1" x14ac:dyDescent="0.2">
      <c r="B36" s="304" t="s">
        <v>136</v>
      </c>
      <c r="C36" s="188"/>
      <c r="D36" s="96"/>
      <c r="E36" s="200">
        <v>25</v>
      </c>
      <c r="F36" s="201" t="e">
        <f ca="1">VLOOKUP(E36,INDIRECT($AK$1),12,0)</f>
        <v>#N/A</v>
      </c>
      <c r="G36" s="98"/>
      <c r="I36" s="96"/>
      <c r="J36" s="200">
        <v>26</v>
      </c>
      <c r="K36" s="201" t="e">
        <f ca="1">VLOOKUP(J36,INDIRECT($AK$1),12,0)</f>
        <v>#N/A</v>
      </c>
      <c r="L36" s="98"/>
      <c r="N36" s="96"/>
      <c r="O36" s="200">
        <v>27</v>
      </c>
      <c r="P36" s="201" t="e">
        <f ca="1">VLOOKUP(O36,INDIRECT($AK$1),12,0)</f>
        <v>#N/A</v>
      </c>
      <c r="Q36" s="98"/>
      <c r="S36" s="96"/>
      <c r="T36" s="200">
        <v>28</v>
      </c>
      <c r="U36" s="201" t="e">
        <f ca="1">VLOOKUP(T36,INDIRECT($AK$1),12,0)</f>
        <v>#N/A</v>
      </c>
      <c r="V36" s="98"/>
      <c r="X36" s="96"/>
      <c r="Y36" s="200">
        <v>29</v>
      </c>
      <c r="Z36" s="201" t="e">
        <f ca="1">VLOOKUP(Y36,INDIRECT($AK$1),12,0)</f>
        <v>#N/A</v>
      </c>
      <c r="AA36" s="98"/>
      <c r="AC36" s="96"/>
      <c r="AD36" s="200">
        <v>30</v>
      </c>
      <c r="AE36" s="201" t="e">
        <f ca="1">VLOOKUP(AD36,INDIRECT($AK$1),12,0)</f>
        <v>#N/A</v>
      </c>
      <c r="AF36" s="98"/>
    </row>
    <row r="37" spans="2:32" ht="12.2" customHeight="1" x14ac:dyDescent="0.2">
      <c r="B37" s="304"/>
      <c r="C37" s="188"/>
      <c r="D37" s="96"/>
      <c r="E37" s="302" t="e">
        <f>VLOOKUP(E36,STARTOVKA,3,0)</f>
        <v>#N/A</v>
      </c>
      <c r="F37" s="302"/>
      <c r="G37" s="195"/>
      <c r="H37" s="196"/>
      <c r="I37" s="197"/>
      <c r="J37" s="302" t="e">
        <f>VLOOKUP(J36,STARTOVKA,3,0)</f>
        <v>#N/A</v>
      </c>
      <c r="K37" s="302"/>
      <c r="L37" s="195"/>
      <c r="M37" s="196"/>
      <c r="N37" s="197"/>
      <c r="O37" s="302" t="e">
        <f>VLOOKUP(O36,STARTOVKA,3,0)</f>
        <v>#N/A</v>
      </c>
      <c r="P37" s="302"/>
      <c r="Q37" s="195"/>
      <c r="R37" s="196"/>
      <c r="S37" s="197"/>
      <c r="T37" s="302" t="e">
        <f>VLOOKUP(T36,STARTOVKA,3,0)</f>
        <v>#N/A</v>
      </c>
      <c r="U37" s="302"/>
      <c r="V37" s="195"/>
      <c r="W37" s="196"/>
      <c r="X37" s="197"/>
      <c r="Y37" s="302" t="e">
        <f>VLOOKUP(Y36,STARTOVKA,3,0)</f>
        <v>#N/A</v>
      </c>
      <c r="Z37" s="302"/>
      <c r="AA37" s="195"/>
      <c r="AB37" s="196"/>
      <c r="AC37" s="197"/>
      <c r="AD37" s="302" t="e">
        <f>VLOOKUP(AD36,STARTOVKA,3,0)</f>
        <v>#N/A</v>
      </c>
      <c r="AE37" s="302"/>
      <c r="AF37" s="98"/>
    </row>
    <row r="38" spans="2:32" ht="18.75" customHeight="1" x14ac:dyDescent="0.2">
      <c r="B38" s="304"/>
      <c r="C38" s="188"/>
      <c r="D38" s="96"/>
      <c r="E38" s="198" t="e">
        <f ca="1">VLOOKUP(E36,INDIRECT($AK$1),8,0)</f>
        <v>#N/A</v>
      </c>
      <c r="F38" s="199" t="e">
        <f ca="1">VLOOKUP(E36,INDIRECT($AK$1),9,0)</f>
        <v>#N/A</v>
      </c>
      <c r="G38" s="98"/>
      <c r="I38" s="96"/>
      <c r="J38" s="198" t="e">
        <f ca="1">VLOOKUP(J36,INDIRECT($AK$1),8,0)</f>
        <v>#N/A</v>
      </c>
      <c r="K38" s="199" t="e">
        <f ca="1">VLOOKUP(J36,INDIRECT($AK$1),9,0)</f>
        <v>#N/A</v>
      </c>
      <c r="L38" s="98"/>
      <c r="N38" s="96"/>
      <c r="O38" s="198" t="e">
        <f ca="1">VLOOKUP(O36,INDIRECT($AK$1),8,0)</f>
        <v>#N/A</v>
      </c>
      <c r="P38" s="199" t="e">
        <f ca="1">VLOOKUP(O36,INDIRECT($AK$1),9,0)</f>
        <v>#N/A</v>
      </c>
      <c r="Q38" s="98"/>
      <c r="S38" s="96"/>
      <c r="T38" s="198" t="e">
        <f ca="1">VLOOKUP(T36,INDIRECT($AK$1),8,0)</f>
        <v>#N/A</v>
      </c>
      <c r="U38" s="199" t="e">
        <f ca="1">VLOOKUP(T36,INDIRECT($AK$1),9,0)</f>
        <v>#N/A</v>
      </c>
      <c r="V38" s="98"/>
      <c r="X38" s="96"/>
      <c r="Y38" s="198" t="e">
        <f ca="1">VLOOKUP(Y36,INDIRECT($AK$1),8,0)</f>
        <v>#N/A</v>
      </c>
      <c r="Z38" s="199" t="e">
        <f ca="1">VLOOKUP(Y36,INDIRECT($AK$1),9,0)</f>
        <v>#N/A</v>
      </c>
      <c r="AA38" s="98"/>
      <c r="AC38" s="96"/>
      <c r="AD38" s="198" t="e">
        <f ca="1">VLOOKUP(AD36,INDIRECT($AK$1),8,0)</f>
        <v>#N/A</v>
      </c>
      <c r="AE38" s="199" t="e">
        <f ca="1">VLOOKUP(AD36,INDIRECT($AK$1),9,0)</f>
        <v>#N/A</v>
      </c>
      <c r="AF38" s="98"/>
    </row>
    <row r="39" spans="2:32" ht="3" customHeight="1" x14ac:dyDescent="0.2">
      <c r="B39" s="106"/>
      <c r="D39" s="99"/>
      <c r="E39" s="100"/>
      <c r="F39" s="100"/>
      <c r="G39" s="101"/>
      <c r="I39" s="99"/>
      <c r="J39" s="100"/>
      <c r="K39" s="100"/>
      <c r="L39" s="101"/>
      <c r="N39" s="99"/>
      <c r="O39" s="100"/>
      <c r="P39" s="100"/>
      <c r="Q39" s="101"/>
      <c r="S39" s="99"/>
      <c r="T39" s="100"/>
      <c r="U39" s="100"/>
      <c r="V39" s="101"/>
      <c r="X39" s="99"/>
      <c r="Y39" s="100"/>
      <c r="Z39" s="100"/>
      <c r="AA39" s="101"/>
      <c r="AC39" s="99"/>
      <c r="AD39" s="100"/>
      <c r="AE39" s="100"/>
      <c r="AF39" s="101"/>
    </row>
    <row r="40" spans="2:32" ht="3" customHeight="1" x14ac:dyDescent="0.2"/>
    <row r="41" spans="2:32" ht="3" customHeight="1" x14ac:dyDescent="0.2">
      <c r="B41" s="105"/>
      <c r="D41" s="93"/>
      <c r="E41" s="94"/>
      <c r="F41" s="94"/>
      <c r="G41" s="95"/>
      <c r="I41" s="93"/>
      <c r="J41" s="94"/>
      <c r="K41" s="94"/>
      <c r="L41" s="95"/>
      <c r="N41" s="93"/>
      <c r="O41" s="94"/>
      <c r="P41" s="94"/>
      <c r="Q41" s="95"/>
      <c r="S41" s="93"/>
      <c r="T41" s="94"/>
      <c r="U41" s="94"/>
      <c r="V41" s="95"/>
      <c r="X41" s="93"/>
      <c r="Y41" s="94"/>
      <c r="Z41" s="94"/>
      <c r="AA41" s="95"/>
      <c r="AC41" s="93"/>
      <c r="AD41" s="94"/>
      <c r="AE41" s="94"/>
      <c r="AF41" s="95"/>
    </row>
    <row r="42" spans="2:32" ht="18.75" customHeight="1" x14ac:dyDescent="0.2">
      <c r="B42" s="304" t="s">
        <v>138</v>
      </c>
      <c r="C42" s="188"/>
      <c r="D42" s="96"/>
      <c r="E42" s="200">
        <v>31</v>
      </c>
      <c r="F42" s="201">
        <f ca="1">VLOOKUP(E42,INDIRECT($AK$1),12,0)</f>
        <v>0</v>
      </c>
      <c r="G42" s="98"/>
      <c r="I42" s="96"/>
      <c r="J42" s="200">
        <v>32</v>
      </c>
      <c r="K42" s="201">
        <f ca="1">VLOOKUP(J42,INDIRECT($AK$1),12,0)</f>
        <v>0</v>
      </c>
      <c r="L42" s="98"/>
      <c r="N42" s="96"/>
      <c r="O42" s="200">
        <v>33</v>
      </c>
      <c r="P42" s="201">
        <f ca="1">VLOOKUP(O42,INDIRECT($AK$1),12,0)</f>
        <v>0</v>
      </c>
      <c r="Q42" s="98"/>
      <c r="S42" s="96"/>
      <c r="T42" s="200">
        <v>34</v>
      </c>
      <c r="U42" s="201">
        <f ca="1">VLOOKUP(T42,INDIRECT($AK$1),12,0)</f>
        <v>0</v>
      </c>
      <c r="V42" s="98"/>
      <c r="X42" s="96"/>
      <c r="Y42" s="200">
        <v>35</v>
      </c>
      <c r="Z42" s="201">
        <f ca="1">VLOOKUP(Y42,INDIRECT($AK$1),12,0)</f>
        <v>0</v>
      </c>
      <c r="AA42" s="98"/>
      <c r="AC42" s="96"/>
      <c r="AD42" s="200">
        <v>36</v>
      </c>
      <c r="AE42" s="201" t="e">
        <f ca="1">VLOOKUP(AD42,INDIRECT($AK$1),12,0)</f>
        <v>#N/A</v>
      </c>
      <c r="AF42" s="98"/>
    </row>
    <row r="43" spans="2:32" ht="12.2" customHeight="1" x14ac:dyDescent="0.2">
      <c r="B43" s="304"/>
      <c r="C43" s="188"/>
      <c r="D43" s="96"/>
      <c r="E43" s="302" t="str">
        <f>VLOOKUP(E42,STARTOVKA,3,0)</f>
        <v xml:space="preserve">MORÁVEK Zdeněk </v>
      </c>
      <c r="F43" s="302"/>
      <c r="G43" s="195"/>
      <c r="H43" s="196"/>
      <c r="I43" s="197"/>
      <c r="J43" s="302" t="str">
        <f>VLOOKUP(J42,STARTOVKA,3,0)</f>
        <v xml:space="preserve">KUNT Lukáš </v>
      </c>
      <c r="K43" s="302"/>
      <c r="L43" s="195"/>
      <c r="M43" s="196"/>
      <c r="N43" s="197"/>
      <c r="O43" s="302" t="str">
        <f>VLOOKUP(O42,STARTOVKA,3,0)</f>
        <v xml:space="preserve">VOJÍŘ Jaroslav </v>
      </c>
      <c r="P43" s="302"/>
      <c r="Q43" s="195"/>
      <c r="R43" s="196"/>
      <c r="S43" s="197"/>
      <c r="T43" s="302" t="str">
        <f>VLOOKUP(T42,STARTOVKA,3,0)</f>
        <v xml:space="preserve">SCHUBERT Štěpán </v>
      </c>
      <c r="U43" s="302"/>
      <c r="V43" s="195"/>
      <c r="W43" s="196"/>
      <c r="X43" s="197"/>
      <c r="Y43" s="302" t="str">
        <f>VLOOKUP(Y42,STARTOVKA,3,0)</f>
        <v xml:space="preserve">KUTIŠ Martin </v>
      </c>
      <c r="Z43" s="302"/>
      <c r="AA43" s="195"/>
      <c r="AB43" s="196"/>
      <c r="AC43" s="197"/>
      <c r="AD43" s="302" t="e">
        <f>VLOOKUP(AD42,STARTOVKA,3,0)</f>
        <v>#N/A</v>
      </c>
      <c r="AE43" s="302"/>
      <c r="AF43" s="98"/>
    </row>
    <row r="44" spans="2:32" ht="18.75" customHeight="1" x14ac:dyDescent="0.2">
      <c r="B44" s="304"/>
      <c r="C44" s="188"/>
      <c r="D44" s="96"/>
      <c r="E44" s="198">
        <f ca="1">VLOOKUP(E42,INDIRECT($AK$1),8,0)</f>
        <v>7.8287037037037044E-2</v>
      </c>
      <c r="F44" s="199">
        <f ca="1">VLOOKUP(E42,INDIRECT($AK$1),9,0)</f>
        <v>4.745370370370372E-4</v>
      </c>
      <c r="G44" s="98"/>
      <c r="I44" s="96"/>
      <c r="J44" s="198">
        <f ca="1">VLOOKUP(J42,INDIRECT($AK$1),8,0)</f>
        <v>7.8287037037037044E-2</v>
      </c>
      <c r="K44" s="199">
        <f ca="1">VLOOKUP(J42,INDIRECT($AK$1),9,0)</f>
        <v>4.745370370370372E-4</v>
      </c>
      <c r="L44" s="98"/>
      <c r="N44" s="96"/>
      <c r="O44" s="198" t="str">
        <f ca="1">VLOOKUP(O42,INDIRECT($AK$1),8,0)</f>
        <v>DNF</v>
      </c>
      <c r="P44" s="199">
        <f ca="1">VLOOKUP(O42,INDIRECT($AK$1),9,0)</f>
        <v>0</v>
      </c>
      <c r="Q44" s="98"/>
      <c r="S44" s="96"/>
      <c r="T44" s="198">
        <f ca="1">VLOOKUP(T42,INDIRECT($AK$1),8,0)</f>
        <v>7.8287037037037044E-2</v>
      </c>
      <c r="U44" s="199">
        <f ca="1">VLOOKUP(T42,INDIRECT($AK$1),9,0)</f>
        <v>4.745370370370372E-4</v>
      </c>
      <c r="V44" s="98"/>
      <c r="X44" s="96"/>
      <c r="Y44" s="198">
        <f ca="1">VLOOKUP(Y42,INDIRECT($AK$1),8,0)</f>
        <v>7.8287037037037044E-2</v>
      </c>
      <c r="Z44" s="199">
        <f ca="1">VLOOKUP(Y42,INDIRECT($AK$1),9,0)</f>
        <v>4.745370370370372E-4</v>
      </c>
      <c r="AA44" s="98"/>
      <c r="AC44" s="96"/>
      <c r="AD44" s="198" t="e">
        <f ca="1">VLOOKUP(AD42,INDIRECT($AK$1),8,0)</f>
        <v>#N/A</v>
      </c>
      <c r="AE44" s="199" t="e">
        <f ca="1">VLOOKUP(AD42,INDIRECT($AK$1),9,0)</f>
        <v>#N/A</v>
      </c>
      <c r="AF44" s="98"/>
    </row>
    <row r="45" spans="2:32" ht="3" customHeight="1" x14ac:dyDescent="0.2">
      <c r="B45" s="106"/>
      <c r="D45" s="99"/>
      <c r="E45" s="100"/>
      <c r="F45" s="100"/>
      <c r="G45" s="101"/>
      <c r="I45" s="99"/>
      <c r="J45" s="100"/>
      <c r="K45" s="100"/>
      <c r="L45" s="101"/>
      <c r="N45" s="99"/>
      <c r="O45" s="100"/>
      <c r="P45" s="100"/>
      <c r="Q45" s="101"/>
      <c r="S45" s="99"/>
      <c r="T45" s="100"/>
      <c r="U45" s="100"/>
      <c r="V45" s="101"/>
      <c r="X45" s="99"/>
      <c r="Y45" s="100"/>
      <c r="Z45" s="100"/>
      <c r="AA45" s="101"/>
      <c r="AC45" s="99"/>
      <c r="AD45" s="100"/>
      <c r="AE45" s="100"/>
      <c r="AF45" s="101"/>
    </row>
    <row r="46" spans="2:32" ht="3" customHeight="1" x14ac:dyDescent="0.2"/>
    <row r="47" spans="2:32" ht="3" customHeight="1" x14ac:dyDescent="0.2">
      <c r="B47" s="105"/>
      <c r="D47" s="93"/>
      <c r="E47" s="94"/>
      <c r="F47" s="94"/>
      <c r="G47" s="95"/>
      <c r="I47" s="93"/>
      <c r="J47" s="94"/>
      <c r="K47" s="94"/>
      <c r="L47" s="95"/>
      <c r="N47" s="93"/>
      <c r="O47" s="94"/>
      <c r="P47" s="94"/>
      <c r="Q47" s="95"/>
      <c r="S47" s="93"/>
      <c r="T47" s="94"/>
      <c r="U47" s="94"/>
      <c r="V47" s="95"/>
      <c r="X47" s="93"/>
      <c r="Y47" s="94"/>
      <c r="Z47" s="94"/>
      <c r="AA47" s="95"/>
      <c r="AC47" s="93"/>
      <c r="AD47" s="94"/>
      <c r="AE47" s="94"/>
      <c r="AF47" s="95"/>
    </row>
    <row r="48" spans="2:32" ht="18.75" customHeight="1" x14ac:dyDescent="0.2">
      <c r="B48" s="304" t="s">
        <v>140</v>
      </c>
      <c r="C48" s="188"/>
      <c r="D48" s="96"/>
      <c r="E48" s="200">
        <v>37</v>
      </c>
      <c r="F48" s="201" t="e">
        <f ca="1">VLOOKUP(E48,INDIRECT($AK$1),12,0)</f>
        <v>#N/A</v>
      </c>
      <c r="G48" s="98"/>
      <c r="I48" s="96"/>
      <c r="J48" s="200">
        <v>38</v>
      </c>
      <c r="K48" s="201" t="e">
        <f ca="1">VLOOKUP(J48,INDIRECT($AK$1),12,0)</f>
        <v>#N/A</v>
      </c>
      <c r="L48" s="98"/>
      <c r="N48" s="96"/>
      <c r="O48" s="200">
        <v>39</v>
      </c>
      <c r="P48" s="201" t="e">
        <f ca="1">VLOOKUP(O48,INDIRECT($AK$1),12,0)</f>
        <v>#N/A</v>
      </c>
      <c r="Q48" s="98"/>
      <c r="S48" s="96"/>
      <c r="T48" s="200">
        <v>40</v>
      </c>
      <c r="U48" s="201" t="e">
        <f ca="1">VLOOKUP(T48,INDIRECT($AK$1),12,0)</f>
        <v>#N/A</v>
      </c>
      <c r="V48" s="98"/>
      <c r="X48" s="96"/>
      <c r="Y48" s="200">
        <v>41</v>
      </c>
      <c r="Z48" s="201">
        <f ca="1">VLOOKUP(Y48,INDIRECT($AK$1),12,0)</f>
        <v>0</v>
      </c>
      <c r="AA48" s="98"/>
      <c r="AC48" s="96"/>
      <c r="AD48" s="200">
        <v>42</v>
      </c>
      <c r="AE48" s="201">
        <f ca="1">VLOOKUP(AD48,INDIRECT($AK$1),12,0)</f>
        <v>0</v>
      </c>
      <c r="AF48" s="98"/>
    </row>
    <row r="49" spans="2:32" ht="12.2" customHeight="1" x14ac:dyDescent="0.2">
      <c r="B49" s="304"/>
      <c r="C49" s="188"/>
      <c r="D49" s="96"/>
      <c r="E49" s="302" t="e">
        <f>VLOOKUP(E48,STARTOVKA,3,0)</f>
        <v>#N/A</v>
      </c>
      <c r="F49" s="302"/>
      <c r="G49" s="195"/>
      <c r="H49" s="196"/>
      <c r="I49" s="197"/>
      <c r="J49" s="302" t="e">
        <f>VLOOKUP(J48,STARTOVKA,3,0)</f>
        <v>#N/A</v>
      </c>
      <c r="K49" s="302"/>
      <c r="L49" s="195"/>
      <c r="M49" s="196"/>
      <c r="N49" s="197"/>
      <c r="O49" s="302" t="e">
        <f>VLOOKUP(O48,STARTOVKA,3,0)</f>
        <v>#N/A</v>
      </c>
      <c r="P49" s="302"/>
      <c r="Q49" s="195"/>
      <c r="R49" s="196"/>
      <c r="S49" s="197"/>
      <c r="T49" s="302" t="e">
        <f>VLOOKUP(T48,STARTOVKA,3,0)</f>
        <v>#N/A</v>
      </c>
      <c r="U49" s="302"/>
      <c r="V49" s="195"/>
      <c r="W49" s="196"/>
      <c r="X49" s="197"/>
      <c r="Y49" s="302" t="str">
        <f>VLOOKUP(Y48,STARTOVKA,3,0)</f>
        <v xml:space="preserve">ŠULC Jakub </v>
      </c>
      <c r="Z49" s="302"/>
      <c r="AA49" s="195"/>
      <c r="AB49" s="196"/>
      <c r="AC49" s="197"/>
      <c r="AD49" s="302" t="str">
        <f>VLOOKUP(AD48,STARTOVKA,3,0)</f>
        <v xml:space="preserve">ANDRŠ Jakub </v>
      </c>
      <c r="AE49" s="302"/>
      <c r="AF49" s="98"/>
    </row>
    <row r="50" spans="2:32" ht="18.75" customHeight="1" x14ac:dyDescent="0.2">
      <c r="B50" s="304"/>
      <c r="C50" s="188"/>
      <c r="D50" s="96"/>
      <c r="E50" s="198" t="e">
        <f ca="1">VLOOKUP(E48,INDIRECT($AK$1),8,0)</f>
        <v>#N/A</v>
      </c>
      <c r="F50" s="199" t="e">
        <f ca="1">VLOOKUP(E48,INDIRECT($AK$1),9,0)</f>
        <v>#N/A</v>
      </c>
      <c r="G50" s="98"/>
      <c r="I50" s="96"/>
      <c r="J50" s="198" t="e">
        <f ca="1">VLOOKUP(J48,INDIRECT($AK$1),8,0)</f>
        <v>#N/A</v>
      </c>
      <c r="K50" s="199" t="e">
        <f ca="1">VLOOKUP(J48,INDIRECT($AK$1),9,0)</f>
        <v>#N/A</v>
      </c>
      <c r="L50" s="98"/>
      <c r="N50" s="96"/>
      <c r="O50" s="198" t="e">
        <f ca="1">VLOOKUP(O48,INDIRECT($AK$1),8,0)</f>
        <v>#N/A</v>
      </c>
      <c r="P50" s="199" t="e">
        <f ca="1">VLOOKUP(O48,INDIRECT($AK$1),9,0)</f>
        <v>#N/A</v>
      </c>
      <c r="Q50" s="98"/>
      <c r="S50" s="96"/>
      <c r="T50" s="198" t="e">
        <f ca="1">VLOOKUP(T48,INDIRECT($AK$1),8,0)</f>
        <v>#N/A</v>
      </c>
      <c r="U50" s="199" t="e">
        <f ca="1">VLOOKUP(T48,INDIRECT($AK$1),9,0)</f>
        <v>#N/A</v>
      </c>
      <c r="V50" s="98"/>
      <c r="X50" s="96"/>
      <c r="Y50" s="198">
        <f ca="1">VLOOKUP(Y48,INDIRECT($AK$1),8,0)</f>
        <v>7.8287037037037044E-2</v>
      </c>
      <c r="Z50" s="199">
        <f ca="1">VLOOKUP(Y48,INDIRECT($AK$1),9,0)</f>
        <v>4.745370370370372E-4</v>
      </c>
      <c r="AA50" s="98"/>
      <c r="AC50" s="96"/>
      <c r="AD50" s="198">
        <f ca="1">VLOOKUP(AD48,INDIRECT($AK$1),8,0)</f>
        <v>7.8287037037037044E-2</v>
      </c>
      <c r="AE50" s="199">
        <f ca="1">VLOOKUP(AD48,INDIRECT($AK$1),9,0)</f>
        <v>4.745370370370372E-4</v>
      </c>
      <c r="AF50" s="98"/>
    </row>
    <row r="51" spans="2:32" ht="3" customHeight="1" x14ac:dyDescent="0.2">
      <c r="B51" s="106"/>
      <c r="D51" s="99"/>
      <c r="E51" s="100"/>
      <c r="F51" s="100"/>
      <c r="G51" s="101"/>
      <c r="I51" s="99"/>
      <c r="J51" s="100"/>
      <c r="K51" s="100"/>
      <c r="L51" s="101"/>
      <c r="N51" s="99"/>
      <c r="O51" s="100"/>
      <c r="P51" s="100"/>
      <c r="Q51" s="101"/>
      <c r="S51" s="99"/>
      <c r="T51" s="100"/>
      <c r="U51" s="100"/>
      <c r="V51" s="101"/>
      <c r="X51" s="99"/>
      <c r="Y51" s="100"/>
      <c r="Z51" s="100"/>
      <c r="AA51" s="101"/>
      <c r="AC51" s="99"/>
      <c r="AD51" s="100"/>
      <c r="AE51" s="100"/>
      <c r="AF51" s="101"/>
    </row>
    <row r="52" spans="2:32" ht="3" customHeight="1" x14ac:dyDescent="0.2"/>
    <row r="53" spans="2:32" ht="3" customHeight="1" x14ac:dyDescent="0.2">
      <c r="B53" s="105"/>
      <c r="D53" s="93"/>
      <c r="E53" s="94"/>
      <c r="F53" s="94"/>
      <c r="G53" s="95"/>
      <c r="I53" s="93"/>
      <c r="J53" s="94"/>
      <c r="K53" s="94"/>
      <c r="L53" s="95"/>
      <c r="N53" s="93"/>
      <c r="O53" s="94"/>
      <c r="P53" s="94"/>
      <c r="Q53" s="95"/>
      <c r="S53" s="93"/>
      <c r="T53" s="94"/>
      <c r="U53" s="94"/>
      <c r="V53" s="95"/>
      <c r="X53" s="93"/>
      <c r="Y53" s="94"/>
      <c r="Z53" s="94"/>
      <c r="AA53" s="95"/>
      <c r="AC53" s="93"/>
      <c r="AD53" s="94"/>
      <c r="AE53" s="94"/>
      <c r="AF53" s="95"/>
    </row>
    <row r="54" spans="2:32" ht="18.75" customHeight="1" x14ac:dyDescent="0.2">
      <c r="B54" s="304" t="s">
        <v>142</v>
      </c>
      <c r="C54" s="188"/>
      <c r="D54" s="96"/>
      <c r="E54" s="200">
        <v>43</v>
      </c>
      <c r="F54" s="201">
        <f ca="1">VLOOKUP(E54,INDIRECT($AK$1),12,0)</f>
        <v>0</v>
      </c>
      <c r="G54" s="98"/>
      <c r="I54" s="96"/>
      <c r="J54" s="200">
        <v>44</v>
      </c>
      <c r="K54" s="201">
        <f ca="1">VLOOKUP(J54,INDIRECT($AK$1),12,0)</f>
        <v>0</v>
      </c>
      <c r="L54" s="98"/>
      <c r="N54" s="96"/>
      <c r="O54" s="200">
        <v>45</v>
      </c>
      <c r="P54" s="201">
        <f ca="1">VLOOKUP(O54,INDIRECT($AK$1),12,0)</f>
        <v>0</v>
      </c>
      <c r="Q54" s="98"/>
      <c r="S54" s="96"/>
      <c r="T54" s="200">
        <v>46</v>
      </c>
      <c r="U54" s="201">
        <f ca="1">VLOOKUP(T54,INDIRECT($AK$1),12,0)</f>
        <v>0</v>
      </c>
      <c r="V54" s="98"/>
      <c r="X54" s="96"/>
      <c r="Y54" s="200">
        <v>47</v>
      </c>
      <c r="Z54" s="201">
        <f ca="1">VLOOKUP(Y54,INDIRECT($AK$1),12,0)</f>
        <v>0</v>
      </c>
      <c r="AA54" s="98"/>
      <c r="AC54" s="96"/>
      <c r="AD54" s="200">
        <v>48</v>
      </c>
      <c r="AE54" s="201">
        <f ca="1">VLOOKUP(AD54,INDIRECT($AK$1),12,0)</f>
        <v>0</v>
      </c>
      <c r="AF54" s="98"/>
    </row>
    <row r="55" spans="2:32" ht="12.2" customHeight="1" x14ac:dyDescent="0.2">
      <c r="B55" s="304"/>
      <c r="C55" s="188"/>
      <c r="D55" s="96"/>
      <c r="E55" s="302" t="str">
        <f>VLOOKUP(E54,STARTOVKA,3,0)</f>
        <v xml:space="preserve">HONZÁK David </v>
      </c>
      <c r="F55" s="302"/>
      <c r="G55" s="195"/>
      <c r="H55" s="196"/>
      <c r="I55" s="197"/>
      <c r="J55" s="302" t="str">
        <f>VLOOKUP(J54,STARTOVKA,3,0)</f>
        <v xml:space="preserve">JUREČKA Jiří </v>
      </c>
      <c r="K55" s="302"/>
      <c r="L55" s="195"/>
      <c r="M55" s="196"/>
      <c r="N55" s="197"/>
      <c r="O55" s="302" t="str">
        <f>VLOOKUP(O54,STARTOVKA,3,0)</f>
        <v xml:space="preserve">LEHKÝ Roman </v>
      </c>
      <c r="P55" s="302"/>
      <c r="Q55" s="195"/>
      <c r="R55" s="196"/>
      <c r="S55" s="197"/>
      <c r="T55" s="302" t="str">
        <f>VLOOKUP(T54,STARTOVKA,3,0)</f>
        <v xml:space="preserve">NOVOTNÝ Jakub </v>
      </c>
      <c r="U55" s="302"/>
      <c r="V55" s="195"/>
      <c r="W55" s="196"/>
      <c r="X55" s="197"/>
      <c r="Y55" s="302" t="str">
        <f>VLOOKUP(Y54,STARTOVKA,3,0)</f>
        <v xml:space="preserve">PRENĚK Ondřej </v>
      </c>
      <c r="Z55" s="302"/>
      <c r="AA55" s="195"/>
      <c r="AB55" s="196"/>
      <c r="AC55" s="197"/>
      <c r="AD55" s="302" t="str">
        <f>VLOOKUP(AD54,STARTOVKA,3,0)</f>
        <v xml:space="preserve">SIRŮČEK Václav </v>
      </c>
      <c r="AE55" s="302"/>
      <c r="AF55" s="98"/>
    </row>
    <row r="56" spans="2:32" ht="18.75" customHeight="1" x14ac:dyDescent="0.2">
      <c r="B56" s="304"/>
      <c r="C56" s="188"/>
      <c r="D56" s="96"/>
      <c r="E56" s="198">
        <f ca="1">VLOOKUP(E54,INDIRECT($AK$1),8,0)</f>
        <v>7.8321759259259258E-2</v>
      </c>
      <c r="F56" s="199">
        <f ca="1">VLOOKUP(E54,INDIRECT($AK$1),9,0)</f>
        <v>5.0925925925925097E-4</v>
      </c>
      <c r="G56" s="98"/>
      <c r="I56" s="96"/>
      <c r="J56" s="198">
        <f ca="1">VLOOKUP(J54,INDIRECT($AK$1),8,0)</f>
        <v>7.8287037037037044E-2</v>
      </c>
      <c r="K56" s="199">
        <f ca="1">VLOOKUP(J54,INDIRECT($AK$1),9,0)</f>
        <v>4.745370370370372E-4</v>
      </c>
      <c r="L56" s="98"/>
      <c r="N56" s="96"/>
      <c r="O56" s="198">
        <f ca="1">VLOOKUP(O54,INDIRECT($AK$1),8,0)</f>
        <v>7.8287037037037044E-2</v>
      </c>
      <c r="P56" s="199">
        <f ca="1">VLOOKUP(O54,INDIRECT($AK$1),9,0)</f>
        <v>4.745370370370372E-4</v>
      </c>
      <c r="Q56" s="98"/>
      <c r="S56" s="96"/>
      <c r="T56" s="198">
        <f ca="1">VLOOKUP(T54,INDIRECT($AK$1),8,0)</f>
        <v>8.7870370370370376E-2</v>
      </c>
      <c r="U56" s="199">
        <f ca="1">VLOOKUP(T54,INDIRECT($AK$1),9,0)</f>
        <v>1.005787037037037E-2</v>
      </c>
      <c r="V56" s="98"/>
      <c r="X56" s="96"/>
      <c r="Y56" s="198">
        <f ca="1">VLOOKUP(Y54,INDIRECT($AK$1),8,0)</f>
        <v>7.9548611111111112E-2</v>
      </c>
      <c r="Z56" s="199">
        <f ca="1">VLOOKUP(Y54,INDIRECT($AK$1),9,0)</f>
        <v>1.7361111111111049E-3</v>
      </c>
      <c r="AA56" s="98"/>
      <c r="AC56" s="96"/>
      <c r="AD56" s="198">
        <f ca="1">VLOOKUP(AD54,INDIRECT($AK$1),8,0)</f>
        <v>7.8287037037037044E-2</v>
      </c>
      <c r="AE56" s="199">
        <f ca="1">VLOOKUP(AD54,INDIRECT($AK$1),9,0)</f>
        <v>4.745370370370372E-4</v>
      </c>
      <c r="AF56" s="98"/>
    </row>
    <row r="57" spans="2:32" ht="3" customHeight="1" x14ac:dyDescent="0.2">
      <c r="B57" s="106"/>
      <c r="D57" s="99"/>
      <c r="E57" s="100"/>
      <c r="F57" s="100"/>
      <c r="G57" s="101"/>
      <c r="I57" s="99"/>
      <c r="J57" s="100"/>
      <c r="K57" s="100"/>
      <c r="L57" s="101"/>
      <c r="N57" s="99"/>
      <c r="O57" s="100"/>
      <c r="P57" s="100"/>
      <c r="Q57" s="101"/>
      <c r="S57" s="99"/>
      <c r="T57" s="100"/>
      <c r="U57" s="100"/>
      <c r="V57" s="101"/>
      <c r="X57" s="99"/>
      <c r="Y57" s="100"/>
      <c r="Z57" s="100"/>
      <c r="AA57" s="101"/>
      <c r="AC57" s="99"/>
      <c r="AD57" s="100"/>
      <c r="AE57" s="100"/>
      <c r="AF57" s="101"/>
    </row>
    <row r="58" spans="2:32" ht="3" customHeight="1" x14ac:dyDescent="0.2"/>
    <row r="59" spans="2:32" ht="3" customHeight="1" x14ac:dyDescent="0.2">
      <c r="B59" s="105"/>
      <c r="D59" s="93"/>
      <c r="E59" s="94"/>
      <c r="F59" s="94"/>
      <c r="G59" s="95"/>
      <c r="I59" s="93"/>
      <c r="J59" s="94"/>
      <c r="K59" s="94"/>
      <c r="L59" s="95"/>
      <c r="N59" s="93"/>
      <c r="O59" s="94"/>
      <c r="P59" s="94"/>
      <c r="Q59" s="95"/>
      <c r="S59" s="93"/>
      <c r="T59" s="94"/>
      <c r="U59" s="94"/>
      <c r="V59" s="95"/>
      <c r="X59" s="93"/>
      <c r="Y59" s="94"/>
      <c r="Z59" s="94"/>
      <c r="AA59" s="95"/>
      <c r="AC59" s="93"/>
      <c r="AD59" s="94"/>
      <c r="AE59" s="94"/>
      <c r="AF59" s="95"/>
    </row>
    <row r="60" spans="2:32" ht="18.75" customHeight="1" x14ac:dyDescent="0.2">
      <c r="B60" s="304" t="s">
        <v>144</v>
      </c>
      <c r="C60" s="188"/>
      <c r="D60" s="96"/>
      <c r="E60" s="200">
        <v>49</v>
      </c>
      <c r="F60" s="201">
        <f ca="1">VLOOKUP(E60,INDIRECT($AK$1),12,0)</f>
        <v>0</v>
      </c>
      <c r="G60" s="98"/>
      <c r="I60" s="96"/>
      <c r="J60" s="200">
        <v>50</v>
      </c>
      <c r="K60" s="201">
        <f ca="1">VLOOKUP(J60,INDIRECT($AK$1),12,0)</f>
        <v>0</v>
      </c>
      <c r="L60" s="98"/>
      <c r="N60" s="96"/>
      <c r="O60" s="200">
        <v>51</v>
      </c>
      <c r="P60" s="201">
        <f ca="1">VLOOKUP(O60,INDIRECT($AK$1),12,0)</f>
        <v>0</v>
      </c>
      <c r="Q60" s="98"/>
      <c r="S60" s="96"/>
      <c r="T60" s="200">
        <v>52</v>
      </c>
      <c r="U60" s="201">
        <f ca="1">VLOOKUP(T60,INDIRECT($AK$1),12,0)</f>
        <v>0</v>
      </c>
      <c r="V60" s="98"/>
      <c r="X60" s="96"/>
      <c r="Y60" s="200">
        <v>54</v>
      </c>
      <c r="Z60" s="201">
        <f ca="1">VLOOKUP(Y60,INDIRECT($AK$1),12,0)</f>
        <v>0</v>
      </c>
      <c r="AA60" s="98"/>
      <c r="AC60" s="96"/>
      <c r="AD60" s="200"/>
      <c r="AE60" s="201"/>
      <c r="AF60" s="98"/>
    </row>
    <row r="61" spans="2:32" ht="12.2" customHeight="1" x14ac:dyDescent="0.2">
      <c r="B61" s="304"/>
      <c r="C61" s="188"/>
      <c r="D61" s="96"/>
      <c r="E61" s="302" t="str">
        <f>VLOOKUP(E60,STARTOVKA,3,0)</f>
        <v xml:space="preserve">ŠÍREK Adrian </v>
      </c>
      <c r="F61" s="302"/>
      <c r="G61" s="195"/>
      <c r="H61" s="196"/>
      <c r="I61" s="197"/>
      <c r="J61" s="302" t="str">
        <f>VLOOKUP(J60,STARTOVKA,3,0)</f>
        <v xml:space="preserve">VRÁNA Dominik </v>
      </c>
      <c r="K61" s="302"/>
      <c r="L61" s="195"/>
      <c r="M61" s="196"/>
      <c r="N61" s="197"/>
      <c r="O61" s="302" t="str">
        <f>VLOOKUP(O60,STARTOVKA,3,0)</f>
        <v xml:space="preserve">POKORNÝ Petr </v>
      </c>
      <c r="P61" s="302"/>
      <c r="Q61" s="195"/>
      <c r="R61" s="196"/>
      <c r="S61" s="197"/>
      <c r="T61" s="302" t="str">
        <f>VLOOKUP(T60,STARTOVKA,3,0)</f>
        <v>ZLOTOWICZ Patryk</v>
      </c>
      <c r="U61" s="302"/>
      <c r="V61" s="195"/>
      <c r="W61" s="196"/>
      <c r="X61" s="197"/>
      <c r="Y61" s="302" t="str">
        <f>VLOOKUP(Y60,STARTOVKA,3,0)</f>
        <v>TROSZOK Robert</v>
      </c>
      <c r="Z61" s="302"/>
      <c r="AA61" s="195"/>
      <c r="AB61" s="196"/>
      <c r="AC61" s="197"/>
      <c r="AD61" s="302"/>
      <c r="AE61" s="302"/>
      <c r="AF61" s="98"/>
    </row>
    <row r="62" spans="2:32" ht="18.75" customHeight="1" x14ac:dyDescent="0.2">
      <c r="B62" s="304"/>
      <c r="C62" s="188"/>
      <c r="D62" s="96"/>
      <c r="E62" s="198">
        <f ca="1">VLOOKUP(E60,INDIRECT($AK$1),8,0)</f>
        <v>7.8287037037037044E-2</v>
      </c>
      <c r="F62" s="199">
        <f ca="1">VLOOKUP(E60,INDIRECT($AK$1),9,0)</f>
        <v>4.745370370370372E-4</v>
      </c>
      <c r="G62" s="98"/>
      <c r="I62" s="96"/>
      <c r="J62" s="198">
        <f ca="1">VLOOKUP(J60,INDIRECT($AK$1),8,0)</f>
        <v>7.8287037037037044E-2</v>
      </c>
      <c r="K62" s="199">
        <f ca="1">VLOOKUP(J60,INDIRECT($AK$1),9,0)</f>
        <v>4.745370370370372E-4</v>
      </c>
      <c r="L62" s="98"/>
      <c r="N62" s="96"/>
      <c r="O62" s="198">
        <f ca="1">VLOOKUP(O60,INDIRECT($AK$1),8,0)</f>
        <v>7.8287037037037044E-2</v>
      </c>
      <c r="P62" s="199">
        <f ca="1">VLOOKUP(O60,INDIRECT($AK$1),9,0)</f>
        <v>4.745370370370372E-4</v>
      </c>
      <c r="Q62" s="98"/>
      <c r="S62" s="96"/>
      <c r="T62" s="198">
        <f ca="1">VLOOKUP(T60,INDIRECT($AK$1),8,0)</f>
        <v>7.8287037037037044E-2</v>
      </c>
      <c r="U62" s="199">
        <f ca="1">VLOOKUP(T60,INDIRECT($AK$1),9,0)</f>
        <v>4.745370370370372E-4</v>
      </c>
      <c r="V62" s="98"/>
      <c r="X62" s="96"/>
      <c r="Y62" s="198">
        <f ca="1">VLOOKUP(Y60,INDIRECT($AK$1),8,0)</f>
        <v>8.6064814814814816E-2</v>
      </c>
      <c r="Z62" s="199">
        <f ca="1">VLOOKUP(Y60,INDIRECT($AK$1),9,0)</f>
        <v>8.2523148148148096E-3</v>
      </c>
      <c r="AA62" s="98"/>
      <c r="AC62" s="96"/>
      <c r="AD62" s="198"/>
      <c r="AE62" s="199"/>
      <c r="AF62" s="98"/>
    </row>
    <row r="63" spans="2:32" ht="3" customHeight="1" x14ac:dyDescent="0.2">
      <c r="B63" s="106"/>
      <c r="D63" s="99"/>
      <c r="E63" s="100"/>
      <c r="F63" s="100"/>
      <c r="G63" s="101"/>
      <c r="I63" s="99"/>
      <c r="J63" s="100"/>
      <c r="K63" s="100"/>
      <c r="L63" s="101"/>
      <c r="N63" s="99"/>
      <c r="O63" s="100"/>
      <c r="P63" s="100"/>
      <c r="Q63" s="101"/>
      <c r="S63" s="99"/>
      <c r="T63" s="100"/>
      <c r="U63" s="100"/>
      <c r="V63" s="101"/>
      <c r="X63" s="99"/>
      <c r="Y63" s="100"/>
      <c r="Z63" s="100"/>
      <c r="AA63" s="101"/>
      <c r="AC63" s="99"/>
      <c r="AD63" s="100"/>
      <c r="AE63" s="100"/>
      <c r="AF63" s="101"/>
    </row>
    <row r="64" spans="2:32" ht="3" customHeight="1" x14ac:dyDescent="0.2"/>
    <row r="65" spans="2:32" ht="3" customHeight="1" x14ac:dyDescent="0.2">
      <c r="B65" s="105"/>
      <c r="D65" s="93"/>
      <c r="E65" s="94"/>
      <c r="F65" s="94"/>
      <c r="G65" s="95"/>
      <c r="I65" s="93"/>
      <c r="J65" s="94"/>
      <c r="K65" s="94"/>
      <c r="L65" s="95"/>
      <c r="N65" s="93"/>
      <c r="O65" s="94"/>
      <c r="P65" s="94"/>
      <c r="Q65" s="95"/>
      <c r="S65" s="93"/>
      <c r="T65" s="94"/>
      <c r="U65" s="94"/>
      <c r="V65" s="95"/>
      <c r="X65" s="93"/>
      <c r="Y65" s="94"/>
      <c r="Z65" s="94"/>
      <c r="AA65" s="95"/>
      <c r="AC65" s="93"/>
      <c r="AD65" s="94"/>
      <c r="AE65" s="94"/>
      <c r="AF65" s="95"/>
    </row>
    <row r="66" spans="2:32" ht="18.75" customHeight="1" x14ac:dyDescent="0.2">
      <c r="B66" s="304" t="s">
        <v>148</v>
      </c>
      <c r="C66" s="188"/>
      <c r="D66" s="96"/>
      <c r="E66" s="200">
        <v>55</v>
      </c>
      <c r="F66" s="201">
        <f ca="1">VLOOKUP(E66,INDIRECT($AK$1),12,0)</f>
        <v>0</v>
      </c>
      <c r="G66" s="98"/>
      <c r="I66" s="96"/>
      <c r="J66" s="200">
        <v>56</v>
      </c>
      <c r="K66" s="201">
        <f ca="1">VLOOKUP(J66,INDIRECT($AK$1),12,0)</f>
        <v>0</v>
      </c>
      <c r="L66" s="98"/>
      <c r="N66" s="96"/>
      <c r="O66" s="200">
        <v>57</v>
      </c>
      <c r="P66" s="201">
        <f ca="1">VLOOKUP(O66,INDIRECT($AK$1),12,0)</f>
        <v>0</v>
      </c>
      <c r="Q66" s="98"/>
      <c r="S66" s="96"/>
      <c r="T66" s="200">
        <v>58</v>
      </c>
      <c r="U66" s="201">
        <f ca="1">VLOOKUP(T66,INDIRECT($AK$1),12,0)</f>
        <v>0</v>
      </c>
      <c r="V66" s="98"/>
      <c r="X66" s="96"/>
      <c r="Y66" s="200">
        <v>59</v>
      </c>
      <c r="Z66" s="201">
        <f ca="1">VLOOKUP(Y66,INDIRECT($AK$1),12,0)</f>
        <v>0</v>
      </c>
      <c r="AA66" s="98"/>
      <c r="AC66" s="96"/>
      <c r="AD66" s="200">
        <v>60</v>
      </c>
      <c r="AE66" s="201" t="e">
        <f ca="1">VLOOKUP(AD66,INDIRECT($AK$1),12,0)</f>
        <v>#N/A</v>
      </c>
      <c r="AF66" s="98"/>
    </row>
    <row r="67" spans="2:32" ht="12.2" customHeight="1" x14ac:dyDescent="0.2">
      <c r="B67" s="304"/>
      <c r="C67" s="188"/>
      <c r="D67" s="96"/>
      <c r="E67" s="302" t="str">
        <f>VLOOKUP(E66,STARTOVKA,3,0)</f>
        <v>FABIAN Marcel</v>
      </c>
      <c r="F67" s="302"/>
      <c r="G67" s="195"/>
      <c r="H67" s="196"/>
      <c r="I67" s="197"/>
      <c r="J67" s="302" t="str">
        <f>VLOOKUP(J66,STARTOVKA,3,0)</f>
        <v>FOLTYN Maciej</v>
      </c>
      <c r="K67" s="302"/>
      <c r="L67" s="195"/>
      <c r="M67" s="196"/>
      <c r="N67" s="197"/>
      <c r="O67" s="302" t="str">
        <f>VLOOKUP(O66,STARTOVKA,3,0)</f>
        <v>GRZEGORZYCA Dominik</v>
      </c>
      <c r="P67" s="302"/>
      <c r="Q67" s="195"/>
      <c r="R67" s="196"/>
      <c r="S67" s="197"/>
      <c r="T67" s="302" t="str">
        <f>VLOOKUP(T66,STARTOVKA,3,0)</f>
        <v xml:space="preserve">VÝVODA Jan </v>
      </c>
      <c r="U67" s="302"/>
      <c r="V67" s="195"/>
      <c r="W67" s="196"/>
      <c r="X67" s="197"/>
      <c r="Y67" s="302" t="str">
        <f>VLOOKUP(Y66,STARTOVKA,3,0)</f>
        <v xml:space="preserve">PREJDA Václav </v>
      </c>
      <c r="Z67" s="302"/>
      <c r="AA67" s="195"/>
      <c r="AB67" s="196"/>
      <c r="AC67" s="197"/>
      <c r="AD67" s="302" t="e">
        <f>VLOOKUP(AD66,STARTOVKA,3,0)</f>
        <v>#N/A</v>
      </c>
      <c r="AE67" s="302"/>
      <c r="AF67" s="98"/>
    </row>
    <row r="68" spans="2:32" ht="18.75" customHeight="1" x14ac:dyDescent="0.2">
      <c r="B68" s="304"/>
      <c r="C68" s="188"/>
      <c r="D68" s="96"/>
      <c r="E68" s="198">
        <f ca="1">VLOOKUP(E66,INDIRECT($AK$1),8,0)</f>
        <v>7.8287037037037044E-2</v>
      </c>
      <c r="F68" s="199">
        <f ca="1">VLOOKUP(E66,INDIRECT($AK$1),9,0)</f>
        <v>4.745370370370372E-4</v>
      </c>
      <c r="G68" s="98"/>
      <c r="I68" s="96"/>
      <c r="J68" s="198">
        <f ca="1">VLOOKUP(J66,INDIRECT($AK$1),8,0)</f>
        <v>7.8287037037037044E-2</v>
      </c>
      <c r="K68" s="199">
        <f ca="1">VLOOKUP(J66,INDIRECT($AK$1),9,0)</f>
        <v>4.745370370370372E-4</v>
      </c>
      <c r="L68" s="98"/>
      <c r="N68" s="96"/>
      <c r="O68" s="198">
        <f ca="1">VLOOKUP(O66,INDIRECT($AK$1),8,0)</f>
        <v>7.8287037037037044E-2</v>
      </c>
      <c r="P68" s="199">
        <f ca="1">VLOOKUP(O66,INDIRECT($AK$1),9,0)</f>
        <v>4.745370370370372E-4</v>
      </c>
      <c r="Q68" s="98"/>
      <c r="S68" s="96"/>
      <c r="T68" s="198">
        <f ca="1">VLOOKUP(T66,INDIRECT($AK$1),8,0)</f>
        <v>7.8287037037037044E-2</v>
      </c>
      <c r="U68" s="199">
        <f ca="1">VLOOKUP(T66,INDIRECT($AK$1),9,0)</f>
        <v>4.745370370370372E-4</v>
      </c>
      <c r="V68" s="98"/>
      <c r="X68" s="96"/>
      <c r="Y68" s="198">
        <f ca="1">VLOOKUP(Y66,INDIRECT($AK$1),8,0)</f>
        <v>7.8287037037037044E-2</v>
      </c>
      <c r="Z68" s="199">
        <f ca="1">VLOOKUP(Y66,INDIRECT($AK$1),9,0)</f>
        <v>4.745370370370372E-4</v>
      </c>
      <c r="AA68" s="98"/>
      <c r="AC68" s="96"/>
      <c r="AD68" s="198" t="e">
        <f ca="1">VLOOKUP(AD66,INDIRECT($AK$1),8,0)</f>
        <v>#N/A</v>
      </c>
      <c r="AE68" s="199" t="e">
        <f ca="1">VLOOKUP(AD66,INDIRECT($AK$1),9,0)</f>
        <v>#N/A</v>
      </c>
      <c r="AF68" s="98"/>
    </row>
    <row r="69" spans="2:32" ht="3" customHeight="1" x14ac:dyDescent="0.2">
      <c r="B69" s="106"/>
      <c r="D69" s="99"/>
      <c r="E69" s="100"/>
      <c r="F69" s="100"/>
      <c r="G69" s="101"/>
      <c r="I69" s="99"/>
      <c r="J69" s="100"/>
      <c r="K69" s="100"/>
      <c r="L69" s="101"/>
      <c r="N69" s="99"/>
      <c r="O69" s="100"/>
      <c r="P69" s="100"/>
      <c r="Q69" s="101"/>
      <c r="S69" s="99"/>
      <c r="T69" s="100"/>
      <c r="U69" s="100"/>
      <c r="V69" s="101"/>
      <c r="X69" s="99"/>
      <c r="Y69" s="100"/>
      <c r="Z69" s="100"/>
      <c r="AA69" s="101"/>
      <c r="AC69" s="99"/>
      <c r="AD69" s="100"/>
      <c r="AE69" s="100"/>
      <c r="AF69" s="101"/>
    </row>
    <row r="70" spans="2:32" ht="3" customHeight="1" x14ac:dyDescent="0.2"/>
    <row r="71" spans="2:32" ht="3" customHeight="1" x14ac:dyDescent="0.2">
      <c r="B71" s="105"/>
      <c r="D71" s="93"/>
      <c r="E71" s="94"/>
      <c r="F71" s="94"/>
      <c r="G71" s="95"/>
      <c r="I71" s="93"/>
      <c r="J71" s="94"/>
      <c r="K71" s="94"/>
      <c r="L71" s="95"/>
      <c r="N71" s="93"/>
      <c r="O71" s="94"/>
      <c r="P71" s="94"/>
      <c r="Q71" s="95"/>
      <c r="S71" s="93"/>
      <c r="T71" s="94"/>
      <c r="U71" s="94"/>
      <c r="V71" s="95"/>
      <c r="X71" s="93"/>
      <c r="Y71" s="94"/>
      <c r="Z71" s="94"/>
      <c r="AA71" s="95"/>
      <c r="AC71" s="93"/>
      <c r="AD71" s="94"/>
      <c r="AE71" s="94"/>
      <c r="AF71" s="95"/>
    </row>
    <row r="72" spans="2:32" ht="18.75" customHeight="1" x14ac:dyDescent="0.2">
      <c r="B72" s="304" t="s">
        <v>150</v>
      </c>
      <c r="C72" s="188"/>
      <c r="D72" s="96"/>
      <c r="E72" s="200">
        <v>61</v>
      </c>
      <c r="F72" s="201">
        <f ca="1">VLOOKUP(E72,INDIRECT($AK$1),12,0)</f>
        <v>0</v>
      </c>
      <c r="G72" s="98"/>
      <c r="I72" s="96"/>
      <c r="J72" s="200">
        <v>62</v>
      </c>
      <c r="K72" s="201">
        <f ca="1">VLOOKUP(J72,INDIRECT($AK$1),12,0)</f>
        <v>0</v>
      </c>
      <c r="L72" s="98"/>
      <c r="N72" s="96"/>
      <c r="O72" s="200">
        <v>63</v>
      </c>
      <c r="P72" s="201">
        <f ca="1">VLOOKUP(O72,INDIRECT($AK$1),12,0)</f>
        <v>0</v>
      </c>
      <c r="Q72" s="98"/>
      <c r="S72" s="96"/>
      <c r="T72" s="200">
        <v>64</v>
      </c>
      <c r="U72" s="201">
        <f ca="1">VLOOKUP(T72,INDIRECT($AK$1),12,0)</f>
        <v>0</v>
      </c>
      <c r="V72" s="98"/>
      <c r="X72" s="96"/>
      <c r="Y72" s="200">
        <v>65</v>
      </c>
      <c r="Z72" s="201">
        <f ca="1">VLOOKUP(Y72,INDIRECT($AK$1),12,0)</f>
        <v>0</v>
      </c>
      <c r="AA72" s="98"/>
      <c r="AC72" s="96"/>
      <c r="AD72" s="200">
        <v>66</v>
      </c>
      <c r="AE72" s="201">
        <f ca="1">VLOOKUP(AD72,INDIRECT($AK$1),12,0)</f>
        <v>0</v>
      </c>
      <c r="AF72" s="98"/>
    </row>
    <row r="73" spans="2:32" ht="12.2" customHeight="1" x14ac:dyDescent="0.2">
      <c r="B73" s="304"/>
      <c r="C73" s="188"/>
      <c r="D73" s="96"/>
      <c r="E73" s="302" t="str">
        <f>VLOOKUP(E72,STARTOVKA,3,0)</f>
        <v>PRZEWIĘDA Paweł</v>
      </c>
      <c r="F73" s="302"/>
      <c r="G73" s="195"/>
      <c r="H73" s="196"/>
      <c r="I73" s="197"/>
      <c r="J73" s="302" t="str">
        <f>VLOOKUP(J72,STARTOVKA,3,0)</f>
        <v>SKIBIŃSKI Krzysztof</v>
      </c>
      <c r="K73" s="302"/>
      <c r="L73" s="195"/>
      <c r="M73" s="196"/>
      <c r="N73" s="197"/>
      <c r="O73" s="302" t="str">
        <f>VLOOKUP(O72,STARTOVKA,3,0)</f>
        <v>GORZAWSKI Kamil</v>
      </c>
      <c r="P73" s="302"/>
      <c r="Q73" s="195"/>
      <c r="R73" s="196"/>
      <c r="S73" s="197"/>
      <c r="T73" s="302" t="str">
        <f>VLOOKUP(T72,STARTOVKA,3,0)</f>
        <v>POLKOWSKI Bartłomiej</v>
      </c>
      <c r="U73" s="302"/>
      <c r="V73" s="195"/>
      <c r="W73" s="196"/>
      <c r="X73" s="197"/>
      <c r="Y73" s="302" t="str">
        <f>VLOOKUP(Y72,STARTOVKA,3,0)</f>
        <v>BISKUP Bartosz</v>
      </c>
      <c r="Z73" s="302"/>
      <c r="AA73" s="195"/>
      <c r="AB73" s="196"/>
      <c r="AC73" s="197"/>
      <c r="AD73" s="302" t="str">
        <f>VLOOKUP(AD72,STARTOVKA,3,0)</f>
        <v>NOWAK Michał</v>
      </c>
      <c r="AE73" s="302"/>
      <c r="AF73" s="98"/>
    </row>
    <row r="74" spans="2:32" ht="18.75" customHeight="1" x14ac:dyDescent="0.2">
      <c r="B74" s="304"/>
      <c r="C74" s="188"/>
      <c r="D74" s="96"/>
      <c r="E74" s="198" t="str">
        <f ca="1">VLOOKUP(E72,INDIRECT($AK$1),8,0)</f>
        <v>DNF</v>
      </c>
      <c r="F74" s="199">
        <f ca="1">VLOOKUP(E72,INDIRECT($AK$1),9,0)</f>
        <v>0</v>
      </c>
      <c r="G74" s="98"/>
      <c r="I74" s="96"/>
      <c r="J74" s="198">
        <f ca="1">VLOOKUP(J72,INDIRECT($AK$1),8,0)</f>
        <v>7.8287037037037044E-2</v>
      </c>
      <c r="K74" s="199">
        <f ca="1">VLOOKUP(J72,INDIRECT($AK$1),9,0)</f>
        <v>4.745370370370372E-4</v>
      </c>
      <c r="L74" s="98"/>
      <c r="N74" s="96"/>
      <c r="O74" s="198">
        <f ca="1">VLOOKUP(O72,INDIRECT($AK$1),8,0)</f>
        <v>7.8287037037037044E-2</v>
      </c>
      <c r="P74" s="199">
        <f ca="1">VLOOKUP(O72,INDIRECT($AK$1),9,0)</f>
        <v>4.745370370370372E-4</v>
      </c>
      <c r="Q74" s="98"/>
      <c r="S74" s="96"/>
      <c r="T74" s="198" t="str">
        <f ca="1">VLOOKUP(T72,INDIRECT($AK$1),8,0)</f>
        <v>DNF</v>
      </c>
      <c r="U74" s="199">
        <f ca="1">VLOOKUP(T72,INDIRECT($AK$1),9,0)</f>
        <v>0</v>
      </c>
      <c r="V74" s="98"/>
      <c r="X74" s="96"/>
      <c r="Y74" s="198">
        <f ca="1">VLOOKUP(Y72,INDIRECT($AK$1),8,0)</f>
        <v>7.8287037037037044E-2</v>
      </c>
      <c r="Z74" s="199">
        <f ca="1">VLOOKUP(Y72,INDIRECT($AK$1),9,0)</f>
        <v>4.745370370370372E-4</v>
      </c>
      <c r="AA74" s="98"/>
      <c r="AC74" s="96"/>
      <c r="AD74" s="198" t="str">
        <f ca="1">VLOOKUP(AD72,INDIRECT($AK$1),8,0)</f>
        <v>DNF</v>
      </c>
      <c r="AE74" s="199">
        <f ca="1">VLOOKUP(AD72,INDIRECT($AK$1),9,0)</f>
        <v>0</v>
      </c>
      <c r="AF74" s="98"/>
    </row>
    <row r="75" spans="2:32" ht="3" customHeight="1" x14ac:dyDescent="0.2">
      <c r="B75" s="106"/>
      <c r="D75" s="99"/>
      <c r="E75" s="100"/>
      <c r="F75" s="100"/>
      <c r="G75" s="101"/>
      <c r="I75" s="99"/>
      <c r="J75" s="100"/>
      <c r="K75" s="100"/>
      <c r="L75" s="101"/>
      <c r="N75" s="99"/>
      <c r="O75" s="100"/>
      <c r="P75" s="100"/>
      <c r="Q75" s="101"/>
      <c r="S75" s="99"/>
      <c r="T75" s="100"/>
      <c r="U75" s="100"/>
      <c r="V75" s="101"/>
      <c r="X75" s="99"/>
      <c r="Y75" s="100"/>
      <c r="Z75" s="100"/>
      <c r="AA75" s="101"/>
      <c r="AC75" s="99"/>
      <c r="AD75" s="100"/>
      <c r="AE75" s="100"/>
      <c r="AF75" s="101"/>
    </row>
    <row r="76" spans="2:32" ht="3" customHeight="1" x14ac:dyDescent="0.2"/>
    <row r="77" spans="2:32" ht="3" customHeight="1" x14ac:dyDescent="0.2">
      <c r="B77" s="105"/>
      <c r="D77" s="93"/>
      <c r="E77" s="94"/>
      <c r="F77" s="94"/>
      <c r="G77" s="95"/>
      <c r="I77" s="93"/>
      <c r="J77" s="94"/>
      <c r="K77" s="94"/>
      <c r="L77" s="95"/>
      <c r="N77" s="93"/>
      <c r="O77" s="94"/>
      <c r="P77" s="94"/>
      <c r="Q77" s="95"/>
      <c r="S77" s="93"/>
      <c r="T77" s="94"/>
      <c r="U77" s="94"/>
      <c r="V77" s="95"/>
      <c r="X77" s="93"/>
      <c r="Y77" s="94"/>
      <c r="Z77" s="94"/>
      <c r="AA77" s="95"/>
      <c r="AC77" s="93"/>
      <c r="AD77" s="94"/>
      <c r="AE77" s="94"/>
      <c r="AF77" s="95"/>
    </row>
    <row r="78" spans="2:32" ht="18.75" customHeight="1" x14ac:dyDescent="0.2">
      <c r="B78" s="304" t="s">
        <v>154</v>
      </c>
      <c r="C78" s="188"/>
      <c r="D78" s="96"/>
      <c r="E78" s="200">
        <v>67</v>
      </c>
      <c r="F78" s="201" t="e">
        <f ca="1">VLOOKUP(E78,INDIRECT($AK$1),12,0)</f>
        <v>#N/A</v>
      </c>
      <c r="G78" s="98"/>
      <c r="I78" s="96"/>
      <c r="J78" s="200">
        <v>68</v>
      </c>
      <c r="K78" s="201" t="e">
        <f ca="1">VLOOKUP(J78,INDIRECT($AK$1),12,0)</f>
        <v>#N/A</v>
      </c>
      <c r="L78" s="98"/>
      <c r="N78" s="96"/>
      <c r="O78" s="200">
        <v>69</v>
      </c>
      <c r="P78" s="201" t="e">
        <f ca="1">VLOOKUP(O78,INDIRECT($AK$1),12,0)</f>
        <v>#N/A</v>
      </c>
      <c r="Q78" s="98"/>
      <c r="S78" s="96"/>
      <c r="T78" s="200">
        <v>70</v>
      </c>
      <c r="U78" s="201" t="e">
        <f ca="1">VLOOKUP(T78,INDIRECT($AK$1),12,0)</f>
        <v>#N/A</v>
      </c>
      <c r="V78" s="98"/>
      <c r="X78" s="96"/>
      <c r="Y78" s="200">
        <v>71</v>
      </c>
      <c r="Z78" s="201">
        <f ca="1">VLOOKUP(Y78,INDIRECT($AK$1),12,0)</f>
        <v>0</v>
      </c>
      <c r="AA78" s="98"/>
      <c r="AC78" s="96"/>
      <c r="AD78" s="200">
        <v>72</v>
      </c>
      <c r="AE78" s="201">
        <f ca="1">VLOOKUP(AD78,INDIRECT($AK$1),12,0)</f>
        <v>0</v>
      </c>
      <c r="AF78" s="98"/>
    </row>
    <row r="79" spans="2:32" ht="12.2" customHeight="1" x14ac:dyDescent="0.2">
      <c r="B79" s="304"/>
      <c r="C79" s="188"/>
      <c r="D79" s="96"/>
      <c r="E79" s="302" t="e">
        <f>VLOOKUP(E78,STARTOVKA,3,0)</f>
        <v>#N/A</v>
      </c>
      <c r="F79" s="302"/>
      <c r="G79" s="195"/>
      <c r="H79" s="196"/>
      <c r="I79" s="197"/>
      <c r="J79" s="302" t="e">
        <f>VLOOKUP(J78,STARTOVKA,3,0)</f>
        <v>#N/A</v>
      </c>
      <c r="K79" s="302"/>
      <c r="L79" s="195"/>
      <c r="M79" s="196"/>
      <c r="N79" s="197"/>
      <c r="O79" s="302" t="e">
        <f>VLOOKUP(O78,STARTOVKA,3,0)</f>
        <v>#N/A</v>
      </c>
      <c r="P79" s="302"/>
      <c r="Q79" s="195"/>
      <c r="R79" s="196"/>
      <c r="S79" s="197"/>
      <c r="T79" s="302" t="e">
        <f>VLOOKUP(T78,STARTOVKA,3,0)</f>
        <v>#N/A</v>
      </c>
      <c r="U79" s="302"/>
      <c r="V79" s="195"/>
      <c r="W79" s="196"/>
      <c r="X79" s="197"/>
      <c r="Y79" s="302" t="str">
        <f>VLOOKUP(Y78,STARTOVKA,3,0)</f>
        <v>MEŇUŠ Tomáš</v>
      </c>
      <c r="Z79" s="302"/>
      <c r="AA79" s="195"/>
      <c r="AB79" s="196"/>
      <c r="AC79" s="197"/>
      <c r="AD79" s="302" t="str">
        <f>VLOOKUP(AD78,STARTOVKA,3,0)</f>
        <v>GANC Marek</v>
      </c>
      <c r="AE79" s="302"/>
      <c r="AF79" s="98"/>
    </row>
    <row r="80" spans="2:32" ht="18.75" customHeight="1" x14ac:dyDescent="0.2">
      <c r="B80" s="304"/>
      <c r="C80" s="188"/>
      <c r="D80" s="96"/>
      <c r="E80" s="198" t="e">
        <f ca="1">VLOOKUP(E78,INDIRECT($AK$1),8,0)</f>
        <v>#N/A</v>
      </c>
      <c r="F80" s="199" t="e">
        <f ca="1">VLOOKUP(E78,INDIRECT($AK$1),9,0)</f>
        <v>#N/A</v>
      </c>
      <c r="G80" s="98"/>
      <c r="I80" s="96"/>
      <c r="J80" s="198" t="e">
        <f ca="1">VLOOKUP(J78,INDIRECT($AK$1),8,0)</f>
        <v>#N/A</v>
      </c>
      <c r="K80" s="199" t="e">
        <f ca="1">VLOOKUP(J78,INDIRECT($AK$1),9,0)</f>
        <v>#N/A</v>
      </c>
      <c r="L80" s="98"/>
      <c r="N80" s="96"/>
      <c r="O80" s="198" t="e">
        <f ca="1">VLOOKUP(O78,INDIRECT($AK$1),8,0)</f>
        <v>#N/A</v>
      </c>
      <c r="P80" s="199" t="e">
        <f ca="1">VLOOKUP(O78,INDIRECT($AK$1),9,0)</f>
        <v>#N/A</v>
      </c>
      <c r="Q80" s="98"/>
      <c r="S80" s="96"/>
      <c r="T80" s="198" t="e">
        <f ca="1">VLOOKUP(T78,INDIRECT($AK$1),8,0)</f>
        <v>#N/A</v>
      </c>
      <c r="U80" s="199" t="e">
        <f ca="1">VLOOKUP(T78,INDIRECT($AK$1),9,0)</f>
        <v>#N/A</v>
      </c>
      <c r="V80" s="98"/>
      <c r="X80" s="96"/>
      <c r="Y80" s="198">
        <f ca="1">VLOOKUP(Y78,INDIRECT($AK$1),8,0)</f>
        <v>7.8321759259259258E-2</v>
      </c>
      <c r="Z80" s="199">
        <f ca="1">VLOOKUP(Y78,INDIRECT($AK$1),9,0)</f>
        <v>5.0925925925925097E-4</v>
      </c>
      <c r="AA80" s="98"/>
      <c r="AC80" s="96"/>
      <c r="AD80" s="198">
        <f ca="1">VLOOKUP(AD78,INDIRECT($AK$1),8,0)</f>
        <v>8.7870370370370376E-2</v>
      </c>
      <c r="AE80" s="199">
        <f ca="1">VLOOKUP(AD78,INDIRECT($AK$1),9,0)</f>
        <v>1.005787037037037E-2</v>
      </c>
      <c r="AF80" s="98"/>
    </row>
    <row r="81" spans="2:32" ht="3" customHeight="1" x14ac:dyDescent="0.2">
      <c r="B81" s="106"/>
      <c r="D81" s="99"/>
      <c r="E81" s="100"/>
      <c r="F81" s="100"/>
      <c r="G81" s="101"/>
      <c r="I81" s="99"/>
      <c r="J81" s="100"/>
      <c r="K81" s="100"/>
      <c r="L81" s="101"/>
      <c r="N81" s="99"/>
      <c r="O81" s="100"/>
      <c r="P81" s="100"/>
      <c r="Q81" s="101"/>
      <c r="S81" s="99"/>
      <c r="T81" s="100"/>
      <c r="U81" s="100"/>
      <c r="V81" s="101"/>
      <c r="X81" s="99"/>
      <c r="Y81" s="100"/>
      <c r="Z81" s="100"/>
      <c r="AA81" s="101"/>
      <c r="AC81" s="99"/>
      <c r="AD81" s="100"/>
      <c r="AE81" s="100"/>
      <c r="AF81" s="101"/>
    </row>
    <row r="82" spans="2:32" ht="3" customHeight="1" x14ac:dyDescent="0.2"/>
    <row r="83" spans="2:32" ht="3" customHeight="1" x14ac:dyDescent="0.2">
      <c r="B83" s="105"/>
      <c r="D83" s="93"/>
      <c r="E83" s="94"/>
      <c r="F83" s="94"/>
      <c r="G83" s="95"/>
      <c r="I83" s="93"/>
      <c r="J83" s="94"/>
      <c r="K83" s="94"/>
      <c r="L83" s="95"/>
      <c r="N83" s="93"/>
      <c r="O83" s="94"/>
      <c r="P83" s="94"/>
      <c r="Q83" s="95"/>
      <c r="S83" s="93"/>
      <c r="T83" s="94"/>
      <c r="U83" s="94"/>
      <c r="V83" s="95"/>
      <c r="X83" s="93"/>
      <c r="Y83" s="94"/>
      <c r="Z83" s="94"/>
      <c r="AA83" s="95"/>
      <c r="AC83" s="93"/>
      <c r="AD83" s="94"/>
      <c r="AE83" s="94"/>
      <c r="AF83" s="95"/>
    </row>
    <row r="84" spans="2:32" ht="18.75" customHeight="1" x14ac:dyDescent="0.2">
      <c r="B84" s="304" t="s">
        <v>156</v>
      </c>
      <c r="C84" s="188"/>
      <c r="D84" s="96"/>
      <c r="E84" s="200">
        <v>73</v>
      </c>
      <c r="F84" s="201">
        <f ca="1">VLOOKUP(E84,INDIRECT($AK$1),12,0)</f>
        <v>0</v>
      </c>
      <c r="G84" s="98"/>
      <c r="I84" s="96"/>
      <c r="J84" s="200">
        <v>74</v>
      </c>
      <c r="K84" s="201">
        <f ca="1">VLOOKUP(J84,INDIRECT($AK$1),12,0)</f>
        <v>0</v>
      </c>
      <c r="L84" s="98"/>
      <c r="N84" s="96"/>
      <c r="O84" s="200">
        <v>75</v>
      </c>
      <c r="P84" s="201">
        <f ca="1">VLOOKUP(O84,INDIRECT($AK$1),12,0)</f>
        <v>0</v>
      </c>
      <c r="Q84" s="98"/>
      <c r="S84" s="96"/>
      <c r="T84" s="200">
        <v>76</v>
      </c>
      <c r="U84" s="201" t="e">
        <f ca="1">VLOOKUP(T84,INDIRECT($AK$1),12,0)</f>
        <v>#N/A</v>
      </c>
      <c r="V84" s="98"/>
      <c r="X84" s="96"/>
      <c r="Y84" s="200">
        <v>77</v>
      </c>
      <c r="Z84" s="201" t="e">
        <f ca="1">VLOOKUP(Y84,INDIRECT($AK$1),12,0)</f>
        <v>#N/A</v>
      </c>
      <c r="AA84" s="98"/>
      <c r="AC84" s="96"/>
      <c r="AD84" s="200">
        <v>78</v>
      </c>
      <c r="AE84" s="201" t="e">
        <f ca="1">VLOOKUP(AD84,INDIRECT($AK$1),12,0)</f>
        <v>#N/A</v>
      </c>
      <c r="AF84" s="98"/>
    </row>
    <row r="85" spans="2:32" ht="12.2" customHeight="1" x14ac:dyDescent="0.2">
      <c r="B85" s="304"/>
      <c r="C85" s="188"/>
      <c r="D85" s="96"/>
      <c r="E85" s="302" t="str">
        <f>VLOOKUP(E84,STARTOVKA,3,0)</f>
        <v>GAVENDA Miroslav</v>
      </c>
      <c r="F85" s="302"/>
      <c r="G85" s="195"/>
      <c r="H85" s="196"/>
      <c r="I85" s="197"/>
      <c r="J85" s="302" t="str">
        <f>VLOOKUP(J84,STARTOVKA,3,0)</f>
        <v>KOVÁČ Milan</v>
      </c>
      <c r="K85" s="302"/>
      <c r="L85" s="195"/>
      <c r="M85" s="196"/>
      <c r="N85" s="197"/>
      <c r="O85" s="302" t="str">
        <f>VLOOKUP(O84,STARTOVKA,3,0)</f>
        <v>ZEMAN Alex</v>
      </c>
      <c r="P85" s="302"/>
      <c r="Q85" s="195"/>
      <c r="R85" s="196"/>
      <c r="S85" s="197"/>
      <c r="T85" s="302" t="e">
        <f>VLOOKUP(T84,STARTOVKA,3,0)</f>
        <v>#N/A</v>
      </c>
      <c r="U85" s="302"/>
      <c r="V85" s="195"/>
      <c r="W85" s="196"/>
      <c r="X85" s="197"/>
      <c r="Y85" s="302" t="e">
        <f>VLOOKUP(Y84,STARTOVKA,3,0)</f>
        <v>#N/A</v>
      </c>
      <c r="Z85" s="302"/>
      <c r="AA85" s="195"/>
      <c r="AB85" s="196"/>
      <c r="AC85" s="197"/>
      <c r="AD85" s="302" t="e">
        <f>VLOOKUP(AD84,STARTOVKA,3,0)</f>
        <v>#N/A</v>
      </c>
      <c r="AE85" s="302"/>
      <c r="AF85" s="98"/>
    </row>
    <row r="86" spans="2:32" ht="18.75" customHeight="1" x14ac:dyDescent="0.2">
      <c r="B86" s="304"/>
      <c r="C86" s="188"/>
      <c r="D86" s="96"/>
      <c r="E86" s="198">
        <f ca="1">VLOOKUP(E84,INDIRECT($AK$1),8,0)</f>
        <v>7.8287037037037044E-2</v>
      </c>
      <c r="F86" s="199">
        <f ca="1">VLOOKUP(E84,INDIRECT($AK$1),9,0)</f>
        <v>4.745370370370372E-4</v>
      </c>
      <c r="G86" s="98"/>
      <c r="I86" s="96"/>
      <c r="J86" s="198">
        <f ca="1">VLOOKUP(J84,INDIRECT($AK$1),8,0)</f>
        <v>8.7870370370370376E-2</v>
      </c>
      <c r="K86" s="199">
        <f ca="1">VLOOKUP(J84,INDIRECT($AK$1),9,0)</f>
        <v>1.005787037037037E-2</v>
      </c>
      <c r="L86" s="98"/>
      <c r="N86" s="96"/>
      <c r="O86" s="198">
        <f ca="1">VLOOKUP(O84,INDIRECT($AK$1),8,0)</f>
        <v>7.8287037037037044E-2</v>
      </c>
      <c r="P86" s="199">
        <f ca="1">VLOOKUP(O84,INDIRECT($AK$1),9,0)</f>
        <v>4.745370370370372E-4</v>
      </c>
      <c r="Q86" s="98"/>
      <c r="S86" s="96"/>
      <c r="T86" s="198" t="e">
        <f ca="1">VLOOKUP(T84,INDIRECT($AK$1),8,0)</f>
        <v>#N/A</v>
      </c>
      <c r="U86" s="199" t="e">
        <f ca="1">VLOOKUP(T84,INDIRECT($AK$1),9,0)</f>
        <v>#N/A</v>
      </c>
      <c r="V86" s="98"/>
      <c r="X86" s="96"/>
      <c r="Y86" s="198" t="e">
        <f ca="1">VLOOKUP(Y84,INDIRECT($AK$1),8,0)</f>
        <v>#N/A</v>
      </c>
      <c r="Z86" s="199" t="e">
        <f ca="1">VLOOKUP(Y84,INDIRECT($AK$1),9,0)</f>
        <v>#N/A</v>
      </c>
      <c r="AA86" s="98"/>
      <c r="AC86" s="96"/>
      <c r="AD86" s="198" t="e">
        <f ca="1">VLOOKUP(AD84,INDIRECT($AK$1),8,0)</f>
        <v>#N/A</v>
      </c>
      <c r="AE86" s="199" t="e">
        <f ca="1">VLOOKUP(AD84,INDIRECT($AK$1),9,0)</f>
        <v>#N/A</v>
      </c>
      <c r="AF86" s="98"/>
    </row>
    <row r="87" spans="2:32" ht="3" customHeight="1" x14ac:dyDescent="0.2">
      <c r="B87" s="106"/>
      <c r="D87" s="99"/>
      <c r="E87" s="100"/>
      <c r="F87" s="100"/>
      <c r="G87" s="101"/>
      <c r="I87" s="99"/>
      <c r="J87" s="100"/>
      <c r="K87" s="100"/>
      <c r="L87" s="101"/>
      <c r="N87" s="99"/>
      <c r="O87" s="100"/>
      <c r="P87" s="100"/>
      <c r="Q87" s="101"/>
      <c r="S87" s="99"/>
      <c r="T87" s="100"/>
      <c r="U87" s="100"/>
      <c r="V87" s="101"/>
      <c r="X87" s="99"/>
      <c r="Y87" s="100"/>
      <c r="Z87" s="100"/>
      <c r="AA87" s="101"/>
      <c r="AC87" s="99"/>
      <c r="AD87" s="100"/>
      <c r="AE87" s="100"/>
      <c r="AF87" s="101"/>
    </row>
    <row r="88" spans="2:32" ht="3" customHeight="1" x14ac:dyDescent="0.2"/>
    <row r="89" spans="2:32" ht="3" customHeight="1" x14ac:dyDescent="0.2">
      <c r="B89" s="105"/>
      <c r="D89" s="93"/>
      <c r="E89" s="94"/>
      <c r="F89" s="94"/>
      <c r="G89" s="95"/>
      <c r="I89" s="93"/>
      <c r="J89" s="94"/>
      <c r="K89" s="94"/>
      <c r="L89" s="95"/>
      <c r="N89" s="93"/>
      <c r="O89" s="94"/>
      <c r="P89" s="94"/>
      <c r="Q89" s="95"/>
      <c r="S89" s="93"/>
      <c r="T89" s="94"/>
      <c r="U89" s="94"/>
      <c r="V89" s="95"/>
      <c r="X89" s="93"/>
      <c r="Y89" s="94"/>
      <c r="Z89" s="94"/>
      <c r="AA89" s="95"/>
      <c r="AC89" s="93"/>
      <c r="AD89" s="94"/>
      <c r="AE89" s="94"/>
      <c r="AF89" s="95"/>
    </row>
    <row r="90" spans="2:32" ht="18.75" customHeight="1" x14ac:dyDescent="0.2">
      <c r="B90" s="304" t="s">
        <v>163</v>
      </c>
      <c r="C90" s="188"/>
      <c r="D90" s="96"/>
      <c r="E90" s="200">
        <v>79</v>
      </c>
      <c r="F90" s="201" t="e">
        <f ca="1">VLOOKUP(E90,INDIRECT($AK$1),12,0)</f>
        <v>#N/A</v>
      </c>
      <c r="G90" s="98"/>
      <c r="I90" s="96"/>
      <c r="J90" s="200">
        <v>80</v>
      </c>
      <c r="K90" s="201" t="e">
        <f ca="1">VLOOKUP(J90,INDIRECT($AK$1),12,0)</f>
        <v>#N/A</v>
      </c>
      <c r="L90" s="98"/>
      <c r="N90" s="96"/>
      <c r="O90" s="200">
        <v>81</v>
      </c>
      <c r="P90" s="201">
        <f ca="1">VLOOKUP(O90,INDIRECT($AK$1),12,0)</f>
        <v>0</v>
      </c>
      <c r="Q90" s="98"/>
      <c r="S90" s="96"/>
      <c r="T90" s="200">
        <v>82</v>
      </c>
      <c r="U90" s="201">
        <f ca="1">VLOOKUP(T90,INDIRECT($AK$1),12,0)</f>
        <v>0</v>
      </c>
      <c r="V90" s="98"/>
      <c r="X90" s="96"/>
      <c r="Y90" s="200">
        <v>83</v>
      </c>
      <c r="Z90" s="201">
        <f ca="1">VLOOKUP(Y90,INDIRECT($AK$1),12,0)</f>
        <v>0</v>
      </c>
      <c r="AA90" s="98"/>
      <c r="AC90" s="96"/>
      <c r="AD90" s="200">
        <v>84</v>
      </c>
      <c r="AE90" s="201">
        <f ca="1">VLOOKUP(AD90,INDIRECT($AK$1),12,0)</f>
        <v>0</v>
      </c>
      <c r="AF90" s="98"/>
    </row>
    <row r="91" spans="2:32" ht="12.2" customHeight="1" x14ac:dyDescent="0.2">
      <c r="B91" s="304"/>
      <c r="C91" s="188"/>
      <c r="D91" s="96"/>
      <c r="E91" s="302" t="e">
        <f>VLOOKUP(E90,STARTOVKA,3,0)</f>
        <v>#N/A</v>
      </c>
      <c r="F91" s="302"/>
      <c r="G91" s="195"/>
      <c r="H91" s="196"/>
      <c r="I91" s="197"/>
      <c r="J91" s="302" t="e">
        <f>VLOOKUP(J90,STARTOVKA,3,0)</f>
        <v>#N/A</v>
      </c>
      <c r="K91" s="302"/>
      <c r="L91" s="195"/>
      <c r="M91" s="196"/>
      <c r="N91" s="197"/>
      <c r="O91" s="302" t="str">
        <f>VLOOKUP(O90,STARTOVKA,3,0)</f>
        <v xml:space="preserve">KOUDELA Dominik </v>
      </c>
      <c r="P91" s="302"/>
      <c r="Q91" s="195"/>
      <c r="R91" s="196"/>
      <c r="S91" s="197"/>
      <c r="T91" s="302" t="str">
        <f>VLOOKUP(T90,STARTOVKA,3,0)</f>
        <v xml:space="preserve">ŠIPOŠ Marek </v>
      </c>
      <c r="U91" s="302"/>
      <c r="V91" s="195"/>
      <c r="W91" s="196"/>
      <c r="X91" s="197"/>
      <c r="Y91" s="302" t="str">
        <f>VLOOKUP(Y90,STARTOVKA,3,0)</f>
        <v xml:space="preserve">BECHYNĚ Matěj </v>
      </c>
      <c r="Z91" s="302"/>
      <c r="AA91" s="195"/>
      <c r="AB91" s="196"/>
      <c r="AC91" s="197"/>
      <c r="AD91" s="302" t="str">
        <f>VLOOKUP(AD90,STARTOVKA,3,0)</f>
        <v>PENNINCK Jens</v>
      </c>
      <c r="AE91" s="302"/>
      <c r="AF91" s="98"/>
    </row>
    <row r="92" spans="2:32" ht="18.75" customHeight="1" x14ac:dyDescent="0.2">
      <c r="B92" s="304"/>
      <c r="C92" s="188"/>
      <c r="D92" s="96"/>
      <c r="E92" s="198" t="e">
        <f ca="1">VLOOKUP(E90,INDIRECT($AK$1),8,0)</f>
        <v>#N/A</v>
      </c>
      <c r="F92" s="199" t="e">
        <f ca="1">VLOOKUP(E90,INDIRECT($AK$1),9,0)</f>
        <v>#N/A</v>
      </c>
      <c r="G92" s="98"/>
      <c r="I92" s="96"/>
      <c r="J92" s="198" t="e">
        <f ca="1">VLOOKUP(J90,INDIRECT($AK$1),8,0)</f>
        <v>#N/A</v>
      </c>
      <c r="K92" s="199" t="e">
        <f ca="1">VLOOKUP(J90,INDIRECT($AK$1),9,0)</f>
        <v>#N/A</v>
      </c>
      <c r="L92" s="98"/>
      <c r="N92" s="96"/>
      <c r="O92" s="198">
        <f ca="1">VLOOKUP(O90,INDIRECT($AK$1),8,0)</f>
        <v>7.8287037037037044E-2</v>
      </c>
      <c r="P92" s="199">
        <f ca="1">VLOOKUP(O90,INDIRECT($AK$1),9,0)</f>
        <v>4.745370370370372E-4</v>
      </c>
      <c r="Q92" s="98"/>
      <c r="S92" s="96"/>
      <c r="T92" s="198">
        <f ca="1">VLOOKUP(T90,INDIRECT($AK$1),8,0)</f>
        <v>7.8287037037037044E-2</v>
      </c>
      <c r="U92" s="199">
        <f ca="1">VLOOKUP(T90,INDIRECT($AK$1),9,0)</f>
        <v>4.745370370370372E-4</v>
      </c>
      <c r="V92" s="98"/>
      <c r="X92" s="96"/>
      <c r="Y92" s="198">
        <f ca="1">VLOOKUP(Y90,INDIRECT($AK$1),8,0)</f>
        <v>7.8287037037037044E-2</v>
      </c>
      <c r="Z92" s="199">
        <f ca="1">VLOOKUP(Y90,INDIRECT($AK$1),9,0)</f>
        <v>4.745370370370372E-4</v>
      </c>
      <c r="AA92" s="98"/>
      <c r="AC92" s="96"/>
      <c r="AD92" s="198">
        <f ca="1">VLOOKUP(AD90,INDIRECT($AK$1),8,0)</f>
        <v>7.8287037037037044E-2</v>
      </c>
      <c r="AE92" s="199">
        <f ca="1">VLOOKUP(AD90,INDIRECT($AK$1),9,0)</f>
        <v>4.745370370370372E-4</v>
      </c>
      <c r="AF92" s="98"/>
    </row>
    <row r="93" spans="2:32" ht="3" customHeight="1" x14ac:dyDescent="0.2">
      <c r="B93" s="106"/>
      <c r="D93" s="99"/>
      <c r="E93" s="100"/>
      <c r="F93" s="100"/>
      <c r="G93" s="101"/>
      <c r="I93" s="99"/>
      <c r="J93" s="100"/>
      <c r="K93" s="100"/>
      <c r="L93" s="101"/>
      <c r="N93" s="99"/>
      <c r="O93" s="100"/>
      <c r="P93" s="100"/>
      <c r="Q93" s="101"/>
      <c r="S93" s="99"/>
      <c r="T93" s="100"/>
      <c r="U93" s="100"/>
      <c r="V93" s="101"/>
      <c r="X93" s="99"/>
      <c r="Y93" s="100"/>
      <c r="Z93" s="100"/>
      <c r="AA93" s="101"/>
      <c r="AC93" s="99"/>
      <c r="AD93" s="100"/>
      <c r="AE93" s="100"/>
      <c r="AF93" s="101"/>
    </row>
    <row r="94" spans="2:32" ht="3" customHeight="1" x14ac:dyDescent="0.2"/>
    <row r="95" spans="2:32" ht="3" customHeight="1" x14ac:dyDescent="0.2">
      <c r="B95" s="105"/>
      <c r="D95" s="93"/>
      <c r="E95" s="94"/>
      <c r="F95" s="94"/>
      <c r="G95" s="95"/>
      <c r="I95" s="93"/>
      <c r="J95" s="94"/>
      <c r="K95" s="94"/>
      <c r="L95" s="95"/>
      <c r="N95" s="93"/>
      <c r="O95" s="94"/>
      <c r="P95" s="94"/>
      <c r="Q95" s="95"/>
      <c r="S95" s="93"/>
      <c r="T95" s="94"/>
      <c r="U95" s="94"/>
      <c r="V95" s="95"/>
      <c r="X95" s="93"/>
      <c r="Y95" s="94"/>
      <c r="Z95" s="94"/>
      <c r="AA95" s="95"/>
      <c r="AC95" s="93"/>
      <c r="AD95" s="94"/>
      <c r="AE95" s="94"/>
      <c r="AF95" s="95"/>
    </row>
    <row r="96" spans="2:32" ht="18.75" customHeight="1" x14ac:dyDescent="0.2">
      <c r="B96" s="304" t="s">
        <v>164</v>
      </c>
      <c r="C96" s="188"/>
      <c r="D96" s="96"/>
      <c r="E96" s="200">
        <v>85</v>
      </c>
      <c r="F96" s="201">
        <f ca="1">VLOOKUP(E96,INDIRECT($AK$1),12,0)</f>
        <v>0</v>
      </c>
      <c r="G96" s="98"/>
      <c r="I96" s="96"/>
      <c r="J96" s="200">
        <v>86</v>
      </c>
      <c r="K96" s="201" t="e">
        <f ca="1">VLOOKUP(J96,INDIRECT($AK$1),12,0)</f>
        <v>#N/A</v>
      </c>
      <c r="L96" s="98"/>
      <c r="N96" s="96"/>
      <c r="O96" s="200">
        <v>87</v>
      </c>
      <c r="P96" s="201" t="e">
        <f ca="1">VLOOKUP(O96,INDIRECT($AK$1),12,0)</f>
        <v>#N/A</v>
      </c>
      <c r="Q96" s="98"/>
      <c r="S96" s="96"/>
      <c r="T96" s="200">
        <v>88</v>
      </c>
      <c r="U96" s="201" t="e">
        <f ca="1">VLOOKUP(T96,INDIRECT($AK$1),12,0)</f>
        <v>#N/A</v>
      </c>
      <c r="V96" s="98"/>
      <c r="X96" s="96"/>
      <c r="Y96" s="200">
        <v>89</v>
      </c>
      <c r="Z96" s="201" t="e">
        <f ca="1">VLOOKUP(Y96,INDIRECT($AK$1),12,0)</f>
        <v>#N/A</v>
      </c>
      <c r="AA96" s="98"/>
      <c r="AC96" s="96"/>
      <c r="AD96" s="200">
        <v>90</v>
      </c>
      <c r="AE96" s="201" t="e">
        <f ca="1">VLOOKUP(AD96,INDIRECT($AK$1),12,0)</f>
        <v>#N/A</v>
      </c>
      <c r="AF96" s="98"/>
    </row>
    <row r="97" spans="2:32" ht="12.2" customHeight="1" x14ac:dyDescent="0.2">
      <c r="B97" s="304"/>
      <c r="C97" s="188"/>
      <c r="D97" s="96"/>
      <c r="E97" s="302" t="str">
        <f>VLOOKUP(E96,STARTOVKA,3,0)</f>
        <v xml:space="preserve">SPUDIL Martin </v>
      </c>
      <c r="F97" s="302"/>
      <c r="G97" s="195"/>
      <c r="H97" s="196"/>
      <c r="I97" s="197"/>
      <c r="J97" s="302" t="e">
        <f>VLOOKUP(J96,STARTOVKA,3,0)</f>
        <v>#N/A</v>
      </c>
      <c r="K97" s="302"/>
      <c r="L97" s="195"/>
      <c r="M97" s="196"/>
      <c r="N97" s="197"/>
      <c r="O97" s="302" t="e">
        <f>VLOOKUP(O96,STARTOVKA,3,0)</f>
        <v>#N/A</v>
      </c>
      <c r="P97" s="302"/>
      <c r="Q97" s="195"/>
      <c r="R97" s="196"/>
      <c r="S97" s="197"/>
      <c r="T97" s="302" t="e">
        <f>VLOOKUP(T96,STARTOVKA,3,0)</f>
        <v>#N/A</v>
      </c>
      <c r="U97" s="302"/>
      <c r="V97" s="195"/>
      <c r="W97" s="196"/>
      <c r="X97" s="197"/>
      <c r="Y97" s="302" t="e">
        <f>VLOOKUP(Y96,STARTOVKA,3,0)</f>
        <v>#N/A</v>
      </c>
      <c r="Z97" s="302"/>
      <c r="AA97" s="195"/>
      <c r="AB97" s="196"/>
      <c r="AC97" s="197"/>
      <c r="AD97" s="302" t="e">
        <f>VLOOKUP(AD96,STARTOVKA,3,0)</f>
        <v>#N/A</v>
      </c>
      <c r="AE97" s="302"/>
      <c r="AF97" s="98"/>
    </row>
    <row r="98" spans="2:32" ht="18.75" customHeight="1" x14ac:dyDescent="0.2">
      <c r="B98" s="304"/>
      <c r="C98" s="188"/>
      <c r="D98" s="96"/>
      <c r="E98" s="198">
        <f ca="1">VLOOKUP(E96,INDIRECT($AK$1),8,0)</f>
        <v>7.8287037037037044E-2</v>
      </c>
      <c r="F98" s="199">
        <f ca="1">VLOOKUP(E96,INDIRECT($AK$1),9,0)</f>
        <v>4.745370370370372E-4</v>
      </c>
      <c r="G98" s="98"/>
      <c r="I98" s="96"/>
      <c r="J98" s="198" t="e">
        <f ca="1">VLOOKUP(J96,INDIRECT($AK$1),8,0)</f>
        <v>#N/A</v>
      </c>
      <c r="K98" s="199" t="e">
        <f ca="1">VLOOKUP(J96,INDIRECT($AK$1),9,0)</f>
        <v>#N/A</v>
      </c>
      <c r="L98" s="98"/>
      <c r="N98" s="96"/>
      <c r="O98" s="198" t="e">
        <f ca="1">VLOOKUP(O96,INDIRECT($AK$1),8,0)</f>
        <v>#N/A</v>
      </c>
      <c r="P98" s="199" t="e">
        <f ca="1">VLOOKUP(O96,INDIRECT($AK$1),9,0)</f>
        <v>#N/A</v>
      </c>
      <c r="Q98" s="98"/>
      <c r="S98" s="96"/>
      <c r="T98" s="198" t="e">
        <f ca="1">VLOOKUP(T96,INDIRECT($AK$1),8,0)</f>
        <v>#N/A</v>
      </c>
      <c r="U98" s="199" t="e">
        <f ca="1">VLOOKUP(T96,INDIRECT($AK$1),9,0)</f>
        <v>#N/A</v>
      </c>
      <c r="V98" s="98"/>
      <c r="X98" s="96"/>
      <c r="Y98" s="198" t="e">
        <f ca="1">VLOOKUP(Y96,INDIRECT($AK$1),8,0)</f>
        <v>#N/A</v>
      </c>
      <c r="Z98" s="199" t="e">
        <f ca="1">VLOOKUP(Y96,INDIRECT($AK$1),9,0)</f>
        <v>#N/A</v>
      </c>
      <c r="AA98" s="98"/>
      <c r="AC98" s="96"/>
      <c r="AD98" s="198" t="e">
        <f ca="1">VLOOKUP(AD96,INDIRECT($AK$1),8,0)</f>
        <v>#N/A</v>
      </c>
      <c r="AE98" s="199" t="e">
        <f ca="1">VLOOKUP(AD96,INDIRECT($AK$1),9,0)</f>
        <v>#N/A</v>
      </c>
      <c r="AF98" s="98"/>
    </row>
    <row r="99" spans="2:32" ht="3" customHeight="1" x14ac:dyDescent="0.2">
      <c r="B99" s="106"/>
      <c r="D99" s="99"/>
      <c r="E99" s="100"/>
      <c r="F99" s="100"/>
      <c r="G99" s="101"/>
      <c r="I99" s="99"/>
      <c r="J99" s="100"/>
      <c r="K99" s="100"/>
      <c r="L99" s="101"/>
      <c r="N99" s="99"/>
      <c r="O99" s="100"/>
      <c r="P99" s="100"/>
      <c r="Q99" s="101"/>
      <c r="S99" s="99"/>
      <c r="T99" s="100"/>
      <c r="U99" s="100"/>
      <c r="V99" s="101"/>
      <c r="X99" s="99"/>
      <c r="Y99" s="100"/>
      <c r="Z99" s="100"/>
      <c r="AA99" s="101"/>
      <c r="AC99" s="99"/>
      <c r="AD99" s="100"/>
      <c r="AE99" s="100"/>
      <c r="AF99" s="101"/>
    </row>
    <row r="100" spans="2:32" ht="3" customHeight="1" x14ac:dyDescent="0.2"/>
    <row r="101" spans="2:32" ht="3" customHeight="1" x14ac:dyDescent="0.2">
      <c r="B101" s="105"/>
      <c r="D101" s="93"/>
      <c r="E101" s="94"/>
      <c r="F101" s="94"/>
      <c r="G101" s="95"/>
      <c r="I101" s="93"/>
      <c r="J101" s="94"/>
      <c r="K101" s="94"/>
      <c r="L101" s="95"/>
      <c r="N101" s="93"/>
      <c r="O101" s="94"/>
      <c r="P101" s="94"/>
      <c r="Q101" s="95"/>
      <c r="S101" s="93"/>
      <c r="T101" s="94"/>
      <c r="U101" s="94"/>
      <c r="V101" s="95"/>
      <c r="X101" s="93"/>
      <c r="Y101" s="94"/>
      <c r="Z101" s="94"/>
      <c r="AA101" s="95"/>
      <c r="AC101" s="93"/>
      <c r="AD101" s="94"/>
      <c r="AE101" s="94"/>
      <c r="AF101" s="95"/>
    </row>
    <row r="102" spans="2:32" ht="18.75" customHeight="1" x14ac:dyDescent="0.2">
      <c r="B102" s="304" t="s">
        <v>166</v>
      </c>
      <c r="C102" s="188"/>
      <c r="D102" s="96"/>
      <c r="E102" s="200">
        <v>91</v>
      </c>
      <c r="F102" s="201">
        <f ca="1">VLOOKUP(E102,INDIRECT($AK$1),12,0)</f>
        <v>0</v>
      </c>
      <c r="G102" s="98"/>
      <c r="I102" s="96"/>
      <c r="J102" s="200">
        <v>92</v>
      </c>
      <c r="K102" s="201">
        <f ca="1">VLOOKUP(J102,INDIRECT($AK$1),12,0)</f>
        <v>0</v>
      </c>
      <c r="L102" s="98"/>
      <c r="N102" s="96"/>
      <c r="O102" s="200">
        <v>93</v>
      </c>
      <c r="P102" s="201">
        <f ca="1">VLOOKUP(O102,INDIRECT($AK$1),12,0)</f>
        <v>0</v>
      </c>
      <c r="Q102" s="98"/>
      <c r="S102" s="96"/>
      <c r="T102" s="200">
        <v>94</v>
      </c>
      <c r="U102" s="201">
        <f ca="1">VLOOKUP(T102,INDIRECT($AK$1),12,0)</f>
        <v>0</v>
      </c>
      <c r="V102" s="98"/>
      <c r="X102" s="96"/>
      <c r="Y102" s="200">
        <v>95</v>
      </c>
      <c r="Z102" s="201">
        <f ca="1">VLOOKUP(Y102,INDIRECT($AK$1),12,0)</f>
        <v>0</v>
      </c>
      <c r="AA102" s="98"/>
      <c r="AC102" s="96"/>
      <c r="AD102" s="200">
        <v>96</v>
      </c>
      <c r="AE102" s="201">
        <f ca="1">VLOOKUP(AD102,INDIRECT($AK$1),12,0)</f>
        <v>0</v>
      </c>
      <c r="AF102" s="98"/>
    </row>
    <row r="103" spans="2:32" ht="12.2" customHeight="1" x14ac:dyDescent="0.2">
      <c r="B103" s="304"/>
      <c r="C103" s="188"/>
      <c r="D103" s="96"/>
      <c r="E103" s="302" t="str">
        <f>VLOOKUP(E102,STARTOVKA,3,0)</f>
        <v xml:space="preserve">DUBOVSKÝ Jakub </v>
      </c>
      <c r="F103" s="302"/>
      <c r="G103" s="195"/>
      <c r="H103" s="196"/>
      <c r="I103" s="197"/>
      <c r="J103" s="302" t="str">
        <f>VLOOKUP(J102,STARTOVKA,3,0)</f>
        <v xml:space="preserve">DVOŘÁK Jakub </v>
      </c>
      <c r="K103" s="302"/>
      <c r="L103" s="195"/>
      <c r="M103" s="196"/>
      <c r="N103" s="197"/>
      <c r="O103" s="302" t="str">
        <f>VLOOKUP(O102,STARTOVKA,3,0)</f>
        <v xml:space="preserve">GRUBER Pavel </v>
      </c>
      <c r="P103" s="302"/>
      <c r="Q103" s="195"/>
      <c r="R103" s="196"/>
      <c r="S103" s="197"/>
      <c r="T103" s="302" t="str">
        <f>VLOOKUP(T102,STARTOVKA,3,0)</f>
        <v xml:space="preserve">KOTOUČEK Matěj </v>
      </c>
      <c r="U103" s="302"/>
      <c r="V103" s="195"/>
      <c r="W103" s="196"/>
      <c r="X103" s="197"/>
      <c r="Y103" s="302" t="str">
        <f>VLOOKUP(Y102,STARTOVKA,3,0)</f>
        <v xml:space="preserve">LAFUNTÁL Robert </v>
      </c>
      <c r="Z103" s="302"/>
      <c r="AA103" s="195"/>
      <c r="AB103" s="196"/>
      <c r="AC103" s="197"/>
      <c r="AD103" s="302" t="str">
        <f>VLOOKUP(AD102,STARTOVKA,3,0)</f>
        <v xml:space="preserve">SCHMIDT Vít </v>
      </c>
      <c r="AE103" s="302"/>
      <c r="AF103" s="98"/>
    </row>
    <row r="104" spans="2:32" ht="18.75" customHeight="1" x14ac:dyDescent="0.2">
      <c r="B104" s="304"/>
      <c r="C104" s="188"/>
      <c r="D104" s="96"/>
      <c r="E104" s="198" t="str">
        <f ca="1">VLOOKUP(E102,INDIRECT($AK$1),8,0)</f>
        <v>DNF</v>
      </c>
      <c r="F104" s="199">
        <f ca="1">VLOOKUP(E102,INDIRECT($AK$1),9,0)</f>
        <v>0</v>
      </c>
      <c r="G104" s="98"/>
      <c r="I104" s="96"/>
      <c r="J104" s="198" t="str">
        <f ca="1">VLOOKUP(J102,INDIRECT($AK$1),8,0)</f>
        <v>DNF</v>
      </c>
      <c r="K104" s="199">
        <f ca="1">VLOOKUP(J102,INDIRECT($AK$1),9,0)</f>
        <v>0</v>
      </c>
      <c r="L104" s="98"/>
      <c r="N104" s="96"/>
      <c r="O104" s="198">
        <f ca="1">VLOOKUP(O102,INDIRECT($AK$1),8,0)</f>
        <v>7.8067129629629625E-2</v>
      </c>
      <c r="P104" s="199">
        <f ca="1">VLOOKUP(O102,INDIRECT($AK$1),9,0)</f>
        <v>2.5462962962961855E-4</v>
      </c>
      <c r="Q104" s="98"/>
      <c r="S104" s="96"/>
      <c r="T104" s="198">
        <f ca="1">VLOOKUP(T102,INDIRECT($AK$1),8,0)</f>
        <v>7.8287037037037044E-2</v>
      </c>
      <c r="U104" s="199">
        <f ca="1">VLOOKUP(T102,INDIRECT($AK$1),9,0)</f>
        <v>4.745370370370372E-4</v>
      </c>
      <c r="V104" s="98"/>
      <c r="X104" s="96"/>
      <c r="Y104" s="198">
        <f ca="1">VLOOKUP(Y102,INDIRECT($AK$1),8,0)</f>
        <v>7.8287037037037044E-2</v>
      </c>
      <c r="Z104" s="199">
        <f ca="1">VLOOKUP(Y102,INDIRECT($AK$1),9,0)</f>
        <v>4.745370370370372E-4</v>
      </c>
      <c r="AA104" s="98"/>
      <c r="AC104" s="96"/>
      <c r="AD104" s="198">
        <f ca="1">VLOOKUP(AD102,INDIRECT($AK$1),8,0)</f>
        <v>7.8287037037037044E-2</v>
      </c>
      <c r="AE104" s="199">
        <f ca="1">VLOOKUP(AD102,INDIRECT($AK$1),9,0)</f>
        <v>4.745370370370372E-4</v>
      </c>
      <c r="AF104" s="98"/>
    </row>
    <row r="105" spans="2:32" ht="3" customHeight="1" x14ac:dyDescent="0.2">
      <c r="B105" s="106"/>
      <c r="D105" s="99"/>
      <c r="E105" s="100"/>
      <c r="F105" s="100"/>
      <c r="G105" s="101"/>
      <c r="I105" s="99"/>
      <c r="J105" s="100"/>
      <c r="K105" s="100"/>
      <c r="L105" s="101"/>
      <c r="N105" s="99"/>
      <c r="O105" s="100"/>
      <c r="P105" s="100"/>
      <c r="Q105" s="101"/>
      <c r="S105" s="99"/>
      <c r="T105" s="100"/>
      <c r="U105" s="100"/>
      <c r="V105" s="101"/>
      <c r="X105" s="99"/>
      <c r="Y105" s="100"/>
      <c r="Z105" s="100"/>
      <c r="AA105" s="101"/>
      <c r="AC105" s="99"/>
      <c r="AD105" s="100"/>
      <c r="AE105" s="100"/>
      <c r="AF105" s="101"/>
    </row>
    <row r="106" spans="2:32" ht="3" customHeight="1" x14ac:dyDescent="0.2"/>
    <row r="107" spans="2:32" ht="3" customHeight="1" x14ac:dyDescent="0.2">
      <c r="B107" s="105"/>
      <c r="D107" s="93"/>
      <c r="E107" s="94"/>
      <c r="F107" s="94"/>
      <c r="G107" s="95"/>
      <c r="I107" s="93"/>
      <c r="J107" s="94"/>
      <c r="K107" s="94"/>
      <c r="L107" s="95"/>
      <c r="N107" s="93"/>
      <c r="O107" s="94"/>
      <c r="P107" s="94"/>
      <c r="Q107" s="95"/>
      <c r="S107" s="93"/>
      <c r="T107" s="94"/>
      <c r="U107" s="94"/>
      <c r="V107" s="95"/>
      <c r="X107" s="93"/>
      <c r="Y107" s="94"/>
      <c r="Z107" s="94"/>
      <c r="AA107" s="95"/>
      <c r="AC107" s="93"/>
      <c r="AD107" s="94"/>
      <c r="AE107" s="94"/>
      <c r="AF107" s="95"/>
    </row>
    <row r="108" spans="2:32" ht="18.75" customHeight="1" x14ac:dyDescent="0.2">
      <c r="B108" s="304" t="s">
        <v>172</v>
      </c>
      <c r="C108" s="188"/>
      <c r="D108" s="96"/>
      <c r="E108" s="200">
        <v>97</v>
      </c>
      <c r="F108" s="201">
        <f ca="1">VLOOKUP(E108,INDIRECT($AK$1),12,0)</f>
        <v>0</v>
      </c>
      <c r="G108" s="98"/>
      <c r="I108" s="96"/>
      <c r="J108" s="200">
        <v>98</v>
      </c>
      <c r="K108" s="201">
        <f ca="1">VLOOKUP(J108,INDIRECT($AK$1),12,0)</f>
        <v>0</v>
      </c>
      <c r="L108" s="98"/>
      <c r="N108" s="96"/>
      <c r="O108" s="200">
        <v>99</v>
      </c>
      <c r="P108" s="201" t="e">
        <f ca="1">VLOOKUP(O108,INDIRECT($AK$1),12,0)</f>
        <v>#N/A</v>
      </c>
      <c r="Q108" s="98"/>
      <c r="S108" s="96"/>
      <c r="T108" s="200">
        <v>100</v>
      </c>
      <c r="U108" s="201" t="e">
        <f ca="1">VLOOKUP(T108,INDIRECT($AK$1),12,0)</f>
        <v>#N/A</v>
      </c>
      <c r="V108" s="98"/>
      <c r="X108" s="96"/>
      <c r="Y108" s="200">
        <v>101</v>
      </c>
      <c r="Z108" s="201">
        <f ca="1">VLOOKUP(Y108,INDIRECT($AK$1),12,0)</f>
        <v>0</v>
      </c>
      <c r="AA108" s="98"/>
      <c r="AC108" s="96"/>
      <c r="AD108" s="200">
        <v>102</v>
      </c>
      <c r="AE108" s="201">
        <f ca="1">VLOOKUP(AD108,INDIRECT($AK$1),12,0)</f>
        <v>0</v>
      </c>
      <c r="AF108" s="98"/>
    </row>
    <row r="109" spans="2:32" ht="12.2" customHeight="1" x14ac:dyDescent="0.2">
      <c r="B109" s="304"/>
      <c r="C109" s="188"/>
      <c r="D109" s="96"/>
      <c r="E109" s="302" t="str">
        <f>VLOOKUP(E108,STARTOVKA,3,0)</f>
        <v xml:space="preserve">STRMISKA Andrej </v>
      </c>
      <c r="F109" s="302"/>
      <c r="G109" s="195"/>
      <c r="H109" s="196"/>
      <c r="I109" s="197"/>
      <c r="J109" s="302" t="str">
        <f>VLOOKUP(J108,STARTOVKA,3,0)</f>
        <v xml:space="preserve">STŘEDA Kryštof </v>
      </c>
      <c r="K109" s="302"/>
      <c r="L109" s="195"/>
      <c r="M109" s="196"/>
      <c r="N109" s="197"/>
      <c r="O109" s="302" t="e">
        <f>VLOOKUP(O108,STARTOVKA,3,0)</f>
        <v>#N/A</v>
      </c>
      <c r="P109" s="302"/>
      <c r="Q109" s="195"/>
      <c r="R109" s="196"/>
      <c r="S109" s="197"/>
      <c r="T109" s="302" t="e">
        <f>VLOOKUP(T108,STARTOVKA,3,0)</f>
        <v>#N/A</v>
      </c>
      <c r="U109" s="302"/>
      <c r="V109" s="195"/>
      <c r="W109" s="196"/>
      <c r="X109" s="197"/>
      <c r="Y109" s="302" t="str">
        <f>VLOOKUP(Y108,STARTOVKA,3,0)</f>
        <v xml:space="preserve">BAŘTIPÁN Josef </v>
      </c>
      <c r="Z109" s="302"/>
      <c r="AA109" s="195"/>
      <c r="AB109" s="196"/>
      <c r="AC109" s="197"/>
      <c r="AD109" s="302" t="str">
        <f>VLOOKUP(AD108,STARTOVKA,3,0)</f>
        <v xml:space="preserve">HOLUBOVSKÝ Ondřej </v>
      </c>
      <c r="AE109" s="302"/>
      <c r="AF109" s="98"/>
    </row>
    <row r="110" spans="2:32" ht="18.75" customHeight="1" x14ac:dyDescent="0.2">
      <c r="B110" s="304"/>
      <c r="C110" s="188"/>
      <c r="D110" s="96"/>
      <c r="E110" s="198">
        <f ca="1">VLOOKUP(E108,INDIRECT($AK$1),8,0)</f>
        <v>7.8287037037037044E-2</v>
      </c>
      <c r="F110" s="199">
        <f ca="1">VLOOKUP(E108,INDIRECT($AK$1),9,0)</f>
        <v>4.745370370370372E-4</v>
      </c>
      <c r="G110" s="98"/>
      <c r="I110" s="96"/>
      <c r="J110" s="198" t="str">
        <f ca="1">VLOOKUP(J108,INDIRECT($AK$1),8,0)</f>
        <v>DNF</v>
      </c>
      <c r="K110" s="199">
        <f ca="1">VLOOKUP(J108,INDIRECT($AK$1),9,0)</f>
        <v>0</v>
      </c>
      <c r="L110" s="98"/>
      <c r="N110" s="96"/>
      <c r="O110" s="198" t="e">
        <f ca="1">VLOOKUP(O108,INDIRECT($AK$1),8,0)</f>
        <v>#N/A</v>
      </c>
      <c r="P110" s="199" t="e">
        <f ca="1">VLOOKUP(O108,INDIRECT($AK$1),9,0)</f>
        <v>#N/A</v>
      </c>
      <c r="Q110" s="98"/>
      <c r="S110" s="96"/>
      <c r="T110" s="198" t="e">
        <f ca="1">VLOOKUP(T108,INDIRECT($AK$1),8,0)</f>
        <v>#N/A</v>
      </c>
      <c r="U110" s="199" t="e">
        <f ca="1">VLOOKUP(T108,INDIRECT($AK$1),9,0)</f>
        <v>#N/A</v>
      </c>
      <c r="V110" s="98"/>
      <c r="X110" s="96"/>
      <c r="Y110" s="198">
        <f ca="1">VLOOKUP(Y108,INDIRECT($AK$1),8,0)</f>
        <v>7.8287037037037044E-2</v>
      </c>
      <c r="Z110" s="199">
        <f ca="1">VLOOKUP(Y108,INDIRECT($AK$1),9,0)</f>
        <v>4.745370370370372E-4</v>
      </c>
      <c r="AA110" s="98"/>
      <c r="AC110" s="96"/>
      <c r="AD110" s="198" t="str">
        <f ca="1">VLOOKUP(AD108,INDIRECT($AK$1),8,0)</f>
        <v>DNF</v>
      </c>
      <c r="AE110" s="199">
        <f ca="1">VLOOKUP(AD108,INDIRECT($AK$1),9,0)</f>
        <v>0</v>
      </c>
      <c r="AF110" s="98"/>
    </row>
    <row r="111" spans="2:32" ht="3" customHeight="1" x14ac:dyDescent="0.2">
      <c r="B111" s="106"/>
      <c r="D111" s="99"/>
      <c r="E111" s="100"/>
      <c r="F111" s="100"/>
      <c r="G111" s="101"/>
      <c r="I111" s="99"/>
      <c r="J111" s="100"/>
      <c r="K111" s="100"/>
      <c r="L111" s="101"/>
      <c r="N111" s="99"/>
      <c r="O111" s="100"/>
      <c r="P111" s="100"/>
      <c r="Q111" s="101"/>
      <c r="S111" s="99"/>
      <c r="T111" s="100"/>
      <c r="U111" s="100"/>
      <c r="V111" s="101"/>
      <c r="X111" s="99"/>
      <c r="Y111" s="100"/>
      <c r="Z111" s="100"/>
      <c r="AA111" s="101"/>
      <c r="AC111" s="99"/>
      <c r="AD111" s="100"/>
      <c r="AE111" s="100"/>
      <c r="AF111" s="101"/>
    </row>
    <row r="112" spans="2:32" ht="3" customHeight="1" x14ac:dyDescent="0.2"/>
    <row r="113" spans="2:32" ht="3" customHeight="1" x14ac:dyDescent="0.2">
      <c r="B113" s="105"/>
      <c r="D113" s="93"/>
      <c r="E113" s="94"/>
      <c r="F113" s="94"/>
      <c r="G113" s="95"/>
      <c r="I113" s="93"/>
      <c r="J113" s="94"/>
      <c r="K113" s="94"/>
      <c r="L113" s="95"/>
      <c r="N113" s="93"/>
      <c r="O113" s="94"/>
      <c r="P113" s="94"/>
      <c r="Q113" s="95"/>
      <c r="S113" s="93"/>
      <c r="T113" s="94"/>
      <c r="U113" s="94"/>
      <c r="V113" s="95"/>
      <c r="X113" s="93"/>
      <c r="Y113" s="94"/>
      <c r="Z113" s="94"/>
      <c r="AA113" s="95"/>
      <c r="AC113" s="93"/>
      <c r="AD113" s="94"/>
      <c r="AE113" s="94"/>
      <c r="AF113" s="95"/>
    </row>
    <row r="114" spans="2:32" ht="18.75" customHeight="1" x14ac:dyDescent="0.2">
      <c r="B114" s="304" t="s">
        <v>174</v>
      </c>
      <c r="C114" s="188"/>
      <c r="D114" s="96"/>
      <c r="E114" s="200">
        <v>103</v>
      </c>
      <c r="F114" s="201">
        <f ca="1">VLOOKUP(E114,INDIRECT($AK$1),12,0)</f>
        <v>0</v>
      </c>
      <c r="G114" s="98"/>
      <c r="I114" s="96"/>
      <c r="J114" s="200">
        <v>104</v>
      </c>
      <c r="K114" s="201">
        <f ca="1">VLOOKUP(J114,INDIRECT($AK$1),12,0)</f>
        <v>0</v>
      </c>
      <c r="L114" s="98"/>
      <c r="N114" s="96"/>
      <c r="O114" s="200">
        <v>105</v>
      </c>
      <c r="P114" s="201">
        <f ca="1">VLOOKUP(O114,INDIRECT($AK$1),12,0)</f>
        <v>0</v>
      </c>
      <c r="Q114" s="98"/>
      <c r="S114" s="96"/>
      <c r="T114" s="200">
        <v>106</v>
      </c>
      <c r="U114" s="201">
        <f ca="1">VLOOKUP(T114,INDIRECT($AK$1),12,0)</f>
        <v>0</v>
      </c>
      <c r="V114" s="98"/>
      <c r="X114" s="96"/>
      <c r="Y114" s="200">
        <v>107</v>
      </c>
      <c r="Z114" s="201">
        <f ca="1">VLOOKUP(Y114,INDIRECT($AK$1),12,0)</f>
        <v>0</v>
      </c>
      <c r="AA114" s="98"/>
      <c r="AC114" s="96"/>
      <c r="AD114" s="200">
        <v>108</v>
      </c>
      <c r="AE114" s="201" t="e">
        <f ca="1">VLOOKUP(AD114,INDIRECT($AK$1),12,0)</f>
        <v>#N/A</v>
      </c>
      <c r="AF114" s="98"/>
    </row>
    <row r="115" spans="2:32" ht="12.2" customHeight="1" x14ac:dyDescent="0.2">
      <c r="B115" s="304"/>
      <c r="C115" s="188"/>
      <c r="D115" s="96"/>
      <c r="E115" s="302" t="str">
        <f>VLOOKUP(E114,STARTOVKA,3,0)</f>
        <v xml:space="preserve">NEUMAN Daniel </v>
      </c>
      <c r="F115" s="302"/>
      <c r="G115" s="195"/>
      <c r="H115" s="196"/>
      <c r="I115" s="197"/>
      <c r="J115" s="302" t="str">
        <f>VLOOKUP(J114,STARTOVKA,3,0)</f>
        <v>DULAJ Jan</v>
      </c>
      <c r="K115" s="302"/>
      <c r="L115" s="195"/>
      <c r="M115" s="196"/>
      <c r="N115" s="197"/>
      <c r="O115" s="302" t="str">
        <f>VLOOKUP(O114,STARTOVKA,3,0)</f>
        <v xml:space="preserve">RAJCHART Jan </v>
      </c>
      <c r="P115" s="302"/>
      <c r="Q115" s="195"/>
      <c r="R115" s="196"/>
      <c r="S115" s="197"/>
      <c r="T115" s="302" t="str">
        <f>VLOOKUP(T114,STARTOVKA,3,0)</f>
        <v xml:space="preserve">SVATEK Miroslav </v>
      </c>
      <c r="U115" s="302"/>
      <c r="V115" s="195"/>
      <c r="W115" s="196"/>
      <c r="X115" s="197"/>
      <c r="Y115" s="302" t="str">
        <f>VLOOKUP(Y114,STARTOVKA,3,0)</f>
        <v xml:space="preserve">KŘIKAVA Jakub </v>
      </c>
      <c r="Z115" s="302"/>
      <c r="AA115" s="195"/>
      <c r="AB115" s="196"/>
      <c r="AC115" s="197"/>
      <c r="AD115" s="302" t="e">
        <f>VLOOKUP(AD114,STARTOVKA,3,0)</f>
        <v>#N/A</v>
      </c>
      <c r="AE115" s="302"/>
      <c r="AF115" s="98"/>
    </row>
    <row r="116" spans="2:32" ht="18.75" customHeight="1" x14ac:dyDescent="0.2">
      <c r="B116" s="304"/>
      <c r="C116" s="188"/>
      <c r="D116" s="96"/>
      <c r="E116" s="198">
        <f ca="1">VLOOKUP(E114,INDIRECT($AK$1),8,0)</f>
        <v>8.7870370370370376E-2</v>
      </c>
      <c r="F116" s="199">
        <f ca="1">VLOOKUP(E114,INDIRECT($AK$1),9,0)</f>
        <v>1.005787037037037E-2</v>
      </c>
      <c r="G116" s="98"/>
      <c r="I116" s="96"/>
      <c r="J116" s="198" t="str">
        <f ca="1">VLOOKUP(J114,INDIRECT($AK$1),8,0)</f>
        <v>DNF</v>
      </c>
      <c r="K116" s="199">
        <f ca="1">VLOOKUP(J114,INDIRECT($AK$1),9,0)</f>
        <v>0</v>
      </c>
      <c r="L116" s="98"/>
      <c r="N116" s="96"/>
      <c r="O116" s="198">
        <f ca="1">VLOOKUP(O114,INDIRECT($AK$1),8,0)</f>
        <v>7.8287037037037044E-2</v>
      </c>
      <c r="P116" s="199">
        <f ca="1">VLOOKUP(O114,INDIRECT($AK$1),9,0)</f>
        <v>4.745370370370372E-4</v>
      </c>
      <c r="Q116" s="98"/>
      <c r="S116" s="96"/>
      <c r="T116" s="198">
        <f ca="1">VLOOKUP(T114,INDIRECT($AK$1),8,0)</f>
        <v>7.8287037037037044E-2</v>
      </c>
      <c r="U116" s="199">
        <f ca="1">VLOOKUP(T114,INDIRECT($AK$1),9,0)</f>
        <v>4.745370370370372E-4</v>
      </c>
      <c r="V116" s="98"/>
      <c r="X116" s="96"/>
      <c r="Y116" s="198">
        <f ca="1">VLOOKUP(Y114,INDIRECT($AK$1),8,0)</f>
        <v>7.8287037037037044E-2</v>
      </c>
      <c r="Z116" s="199">
        <f ca="1">VLOOKUP(Y114,INDIRECT($AK$1),9,0)</f>
        <v>4.745370370370372E-4</v>
      </c>
      <c r="AA116" s="98"/>
      <c r="AC116" s="96"/>
      <c r="AD116" s="198" t="e">
        <f ca="1">VLOOKUP(AD114,INDIRECT($AK$1),8,0)</f>
        <v>#N/A</v>
      </c>
      <c r="AE116" s="199" t="e">
        <f ca="1">VLOOKUP(AD114,INDIRECT($AK$1),9,0)</f>
        <v>#N/A</v>
      </c>
      <c r="AF116" s="98"/>
    </row>
    <row r="117" spans="2:32" ht="3" customHeight="1" x14ac:dyDescent="0.2">
      <c r="B117" s="106"/>
      <c r="D117" s="99"/>
      <c r="E117" s="100"/>
      <c r="F117" s="100"/>
      <c r="G117" s="101"/>
      <c r="I117" s="99"/>
      <c r="J117" s="100"/>
      <c r="K117" s="100"/>
      <c r="L117" s="101"/>
      <c r="N117" s="99"/>
      <c r="O117" s="100"/>
      <c r="P117" s="100"/>
      <c r="Q117" s="101"/>
      <c r="S117" s="99"/>
      <c r="T117" s="100"/>
      <c r="U117" s="100"/>
      <c r="V117" s="101"/>
      <c r="X117" s="99"/>
      <c r="Y117" s="100"/>
      <c r="Z117" s="100"/>
      <c r="AA117" s="101"/>
      <c r="AC117" s="99"/>
      <c r="AD117" s="100"/>
      <c r="AE117" s="100"/>
      <c r="AF117" s="101"/>
    </row>
    <row r="118" spans="2:32" ht="3" customHeight="1" x14ac:dyDescent="0.2"/>
    <row r="119" spans="2:32" ht="3" customHeight="1" x14ac:dyDescent="0.2">
      <c r="B119" s="105"/>
      <c r="D119" s="93"/>
      <c r="E119" s="94"/>
      <c r="F119" s="94"/>
      <c r="G119" s="95"/>
      <c r="I119" s="93"/>
      <c r="J119" s="94"/>
      <c r="K119" s="94"/>
      <c r="L119" s="95"/>
      <c r="N119" s="93"/>
      <c r="O119" s="94"/>
      <c r="P119" s="94"/>
      <c r="Q119" s="95"/>
      <c r="S119" s="93"/>
      <c r="T119" s="94"/>
      <c r="U119" s="94"/>
      <c r="V119" s="95"/>
      <c r="X119" s="93"/>
      <c r="Y119" s="94"/>
      <c r="Z119" s="94"/>
      <c r="AA119" s="95"/>
      <c r="AC119" s="93"/>
      <c r="AD119" s="94"/>
      <c r="AE119" s="94"/>
      <c r="AF119" s="95"/>
    </row>
    <row r="120" spans="2:32" ht="18.75" customHeight="1" x14ac:dyDescent="0.2">
      <c r="B120" s="304" t="s">
        <v>178</v>
      </c>
      <c r="C120" s="188"/>
      <c r="D120" s="96"/>
      <c r="E120" s="200">
        <v>109</v>
      </c>
      <c r="F120" s="201" t="e">
        <f ca="1">VLOOKUP(E120,INDIRECT($AK$1),12,0)</f>
        <v>#N/A</v>
      </c>
      <c r="G120" s="98"/>
      <c r="I120" s="96"/>
      <c r="J120" s="200">
        <v>110</v>
      </c>
      <c r="K120" s="201" t="e">
        <f ca="1">VLOOKUP(J120,INDIRECT($AK$1),12,0)</f>
        <v>#N/A</v>
      </c>
      <c r="L120" s="98"/>
      <c r="N120" s="96"/>
      <c r="O120" s="200">
        <v>111</v>
      </c>
      <c r="P120" s="201">
        <f ca="1">VLOOKUP(O120,INDIRECT($AK$1),12,0)</f>
        <v>0</v>
      </c>
      <c r="Q120" s="98"/>
      <c r="S120" s="96"/>
      <c r="T120" s="200">
        <v>112</v>
      </c>
      <c r="U120" s="201">
        <f ca="1">VLOOKUP(T120,INDIRECT($AK$1),12,0)</f>
        <v>0</v>
      </c>
      <c r="V120" s="98"/>
      <c r="X120" s="96"/>
      <c r="Y120" s="200">
        <v>113</v>
      </c>
      <c r="Z120" s="201">
        <f ca="1">VLOOKUP(Y120,INDIRECT($AK$1),12,0)</f>
        <v>0</v>
      </c>
      <c r="AA120" s="98"/>
      <c r="AC120" s="96"/>
      <c r="AD120" s="200">
        <v>114</v>
      </c>
      <c r="AE120" s="201">
        <f ca="1">VLOOKUP(AD120,INDIRECT($AK$1),12,0)</f>
        <v>0</v>
      </c>
      <c r="AF120" s="98"/>
    </row>
    <row r="121" spans="2:32" ht="12.2" customHeight="1" x14ac:dyDescent="0.2">
      <c r="B121" s="304"/>
      <c r="C121" s="188"/>
      <c r="D121" s="96"/>
      <c r="E121" s="302" t="e">
        <f>VLOOKUP(E120,STARTOVKA,3,0)</f>
        <v>#N/A</v>
      </c>
      <c r="F121" s="302"/>
      <c r="G121" s="195"/>
      <c r="H121" s="196"/>
      <c r="I121" s="197"/>
      <c r="J121" s="302" t="e">
        <f>VLOOKUP(J120,STARTOVKA,3,0)</f>
        <v>#N/A</v>
      </c>
      <c r="K121" s="302"/>
      <c r="L121" s="195"/>
      <c r="M121" s="196"/>
      <c r="N121" s="197"/>
      <c r="O121" s="302" t="str">
        <f>VLOOKUP(O120,STARTOVKA,3,0)</f>
        <v>BECKER Alexander</v>
      </c>
      <c r="P121" s="302"/>
      <c r="Q121" s="195"/>
      <c r="R121" s="196"/>
      <c r="S121" s="197"/>
      <c r="T121" s="302" t="str">
        <f>VLOOKUP(T120,STARTOVKA,3,0)</f>
        <v>BERAN Andy</v>
      </c>
      <c r="U121" s="302"/>
      <c r="V121" s="195"/>
      <c r="W121" s="196"/>
      <c r="X121" s="197"/>
      <c r="Y121" s="302" t="str">
        <f>VLOOKUP(Y120,STARTOVKA,3,0)</f>
        <v>ROHDE Louis</v>
      </c>
      <c r="Z121" s="302"/>
      <c r="AA121" s="195"/>
      <c r="AB121" s="196"/>
      <c r="AC121" s="197"/>
      <c r="AD121" s="302" t="str">
        <f>VLOOKUP(AD120,STARTOVKA,3,0)</f>
        <v>SCHLOTT Julius</v>
      </c>
      <c r="AE121" s="302"/>
      <c r="AF121" s="98"/>
    </row>
    <row r="122" spans="2:32" ht="18.75" customHeight="1" x14ac:dyDescent="0.2">
      <c r="B122" s="304"/>
      <c r="C122" s="188"/>
      <c r="D122" s="96"/>
      <c r="E122" s="198" t="e">
        <f ca="1">VLOOKUP(E120,INDIRECT($AK$1),8,0)</f>
        <v>#N/A</v>
      </c>
      <c r="F122" s="199" t="e">
        <f ca="1">VLOOKUP(E120,INDIRECT($AK$1),9,0)</f>
        <v>#N/A</v>
      </c>
      <c r="G122" s="98"/>
      <c r="I122" s="96"/>
      <c r="J122" s="198" t="e">
        <f ca="1">VLOOKUP(J120,INDIRECT($AK$1),8,0)</f>
        <v>#N/A</v>
      </c>
      <c r="K122" s="199" t="e">
        <f ca="1">VLOOKUP(J120,INDIRECT($AK$1),9,0)</f>
        <v>#N/A</v>
      </c>
      <c r="L122" s="98"/>
      <c r="N122" s="96"/>
      <c r="O122" s="198">
        <f ca="1">VLOOKUP(O120,INDIRECT($AK$1),8,0)</f>
        <v>7.8287037037037044E-2</v>
      </c>
      <c r="P122" s="199">
        <f ca="1">VLOOKUP(O120,INDIRECT($AK$1),9,0)</f>
        <v>4.745370370370372E-4</v>
      </c>
      <c r="Q122" s="98"/>
      <c r="S122" s="96"/>
      <c r="T122" s="198">
        <f ca="1">VLOOKUP(T120,INDIRECT($AK$1),8,0)</f>
        <v>7.8287037037037044E-2</v>
      </c>
      <c r="U122" s="199">
        <f ca="1">VLOOKUP(T120,INDIRECT($AK$1),9,0)</f>
        <v>4.745370370370372E-4</v>
      </c>
      <c r="V122" s="98"/>
      <c r="X122" s="96"/>
      <c r="Y122" s="198">
        <f ca="1">VLOOKUP(Y120,INDIRECT($AK$1),8,0)</f>
        <v>7.8287037037037044E-2</v>
      </c>
      <c r="Z122" s="199">
        <f ca="1">VLOOKUP(Y120,INDIRECT($AK$1),9,0)</f>
        <v>4.745370370370372E-4</v>
      </c>
      <c r="AA122" s="98"/>
      <c r="AC122" s="96"/>
      <c r="AD122" s="198">
        <f ca="1">VLOOKUP(AD120,INDIRECT($AK$1),8,0)</f>
        <v>7.8287037037037044E-2</v>
      </c>
      <c r="AE122" s="199">
        <f ca="1">VLOOKUP(AD120,INDIRECT($AK$1),9,0)</f>
        <v>4.745370370370372E-4</v>
      </c>
      <c r="AF122" s="98"/>
    </row>
    <row r="123" spans="2:32" ht="3" customHeight="1" x14ac:dyDescent="0.2">
      <c r="B123" s="106"/>
      <c r="D123" s="99"/>
      <c r="E123" s="100"/>
      <c r="F123" s="100"/>
      <c r="G123" s="101"/>
      <c r="I123" s="99"/>
      <c r="J123" s="100"/>
      <c r="K123" s="100"/>
      <c r="L123" s="101"/>
      <c r="N123" s="99"/>
      <c r="O123" s="100"/>
      <c r="P123" s="100"/>
      <c r="Q123" s="101"/>
      <c r="S123" s="99"/>
      <c r="T123" s="100"/>
      <c r="U123" s="100"/>
      <c r="V123" s="101"/>
      <c r="X123" s="99"/>
      <c r="Y123" s="100"/>
      <c r="Z123" s="100"/>
      <c r="AA123" s="101"/>
      <c r="AC123" s="99"/>
      <c r="AD123" s="100"/>
      <c r="AE123" s="100"/>
      <c r="AF123" s="101"/>
    </row>
    <row r="124" spans="2:32" ht="3" customHeight="1" x14ac:dyDescent="0.2"/>
    <row r="125" spans="2:32" ht="3" customHeight="1" x14ac:dyDescent="0.2">
      <c r="B125" s="105"/>
      <c r="D125" s="93"/>
      <c r="E125" s="94"/>
      <c r="F125" s="94"/>
      <c r="G125" s="95"/>
      <c r="I125" s="93"/>
      <c r="J125" s="94"/>
      <c r="K125" s="94"/>
      <c r="L125" s="95"/>
      <c r="N125" s="93"/>
      <c r="O125" s="94"/>
      <c r="P125" s="94"/>
      <c r="Q125" s="95"/>
      <c r="S125" s="93"/>
      <c r="T125" s="94"/>
      <c r="U125" s="94"/>
      <c r="V125" s="95"/>
      <c r="X125" s="93"/>
      <c r="Y125" s="94"/>
      <c r="Z125" s="94"/>
      <c r="AA125" s="95"/>
      <c r="AC125" s="93"/>
      <c r="AD125" s="94"/>
      <c r="AE125" s="94"/>
      <c r="AF125" s="95"/>
    </row>
    <row r="126" spans="2:32" ht="18.75" customHeight="1" x14ac:dyDescent="0.2">
      <c r="B126" s="304" t="s">
        <v>14</v>
      </c>
      <c r="C126" s="188"/>
      <c r="D126" s="96"/>
      <c r="E126" s="200">
        <v>115</v>
      </c>
      <c r="F126" s="201">
        <f ca="1">VLOOKUP(E126,INDIRECT($AK$1),12,0)</f>
        <v>0</v>
      </c>
      <c r="G126" s="98"/>
      <c r="I126" s="96"/>
      <c r="J126" s="200">
        <v>116</v>
      </c>
      <c r="K126" s="201">
        <f ca="1">VLOOKUP(J126,INDIRECT($AK$1),12,0)</f>
        <v>0</v>
      </c>
      <c r="L126" s="98"/>
      <c r="N126" s="96"/>
      <c r="O126" s="200">
        <v>117</v>
      </c>
      <c r="P126" s="201">
        <f ca="1">VLOOKUP(O126,INDIRECT($AK$1),12,0)</f>
        <v>0</v>
      </c>
      <c r="Q126" s="98"/>
      <c r="S126" s="96"/>
      <c r="T126" s="200">
        <v>118</v>
      </c>
      <c r="U126" s="201" t="e">
        <f ca="1">VLOOKUP(T126,INDIRECT($AK$1),12,0)</f>
        <v>#N/A</v>
      </c>
      <c r="V126" s="98"/>
      <c r="X126" s="96"/>
      <c r="Y126" s="200">
        <v>119</v>
      </c>
      <c r="Z126" s="201" t="e">
        <f ca="1">VLOOKUP(Y126,INDIRECT($AK$1),12,0)</f>
        <v>#N/A</v>
      </c>
      <c r="AA126" s="98"/>
      <c r="AC126" s="96"/>
      <c r="AD126" s="200">
        <v>120</v>
      </c>
      <c r="AE126" s="201" t="e">
        <f ca="1">VLOOKUP(AD126,INDIRECT($AK$1),12,0)</f>
        <v>#N/A</v>
      </c>
      <c r="AF126" s="98"/>
    </row>
    <row r="127" spans="2:32" ht="12.2" customHeight="1" x14ac:dyDescent="0.2">
      <c r="B127" s="304"/>
      <c r="C127" s="188"/>
      <c r="D127" s="96"/>
      <c r="E127" s="302" t="str">
        <f>VLOOKUP(E126,STARTOVKA,3,0)</f>
        <v>KOCH Chrisitan</v>
      </c>
      <c r="F127" s="302"/>
      <c r="G127" s="195"/>
      <c r="H127" s="196"/>
      <c r="I127" s="197"/>
      <c r="J127" s="302" t="str">
        <f>VLOOKUP(J126,STARTOVKA,3,0)</f>
        <v>KÄMNA Lennard</v>
      </c>
      <c r="K127" s="302"/>
      <c r="L127" s="195"/>
      <c r="M127" s="196"/>
      <c r="N127" s="197"/>
      <c r="O127" s="302" t="str">
        <f>VLOOKUP(O126,STARTOVKA,3,0)</f>
        <v>KANTER Max</v>
      </c>
      <c r="P127" s="302"/>
      <c r="Q127" s="195"/>
      <c r="R127" s="196"/>
      <c r="S127" s="197"/>
      <c r="T127" s="302" t="e">
        <f>VLOOKUP(T126,STARTOVKA,3,0)</f>
        <v>#N/A</v>
      </c>
      <c r="U127" s="302"/>
      <c r="V127" s="195"/>
      <c r="W127" s="196"/>
      <c r="X127" s="197"/>
      <c r="Y127" s="302" t="e">
        <f>VLOOKUP(Y126,STARTOVKA,3,0)</f>
        <v>#N/A</v>
      </c>
      <c r="Z127" s="302"/>
      <c r="AA127" s="195"/>
      <c r="AB127" s="196"/>
      <c r="AC127" s="197"/>
      <c r="AD127" s="302" t="e">
        <f>VLOOKUP(AD126,STARTOVKA,3,0)</f>
        <v>#N/A</v>
      </c>
      <c r="AE127" s="302"/>
      <c r="AF127" s="98"/>
    </row>
    <row r="128" spans="2:32" ht="18.75" customHeight="1" x14ac:dyDescent="0.2">
      <c r="B128" s="304"/>
      <c r="C128" s="188"/>
      <c r="D128" s="96"/>
      <c r="E128" s="198">
        <f ca="1">VLOOKUP(E126,INDIRECT($AK$1),8,0)</f>
        <v>7.8263888888888897E-2</v>
      </c>
      <c r="F128" s="199">
        <f ca="1">VLOOKUP(E126,INDIRECT($AK$1),9,0)</f>
        <v>4.5138888888889006E-4</v>
      </c>
      <c r="G128" s="98"/>
      <c r="I128" s="96"/>
      <c r="J128" s="198">
        <f ca="1">VLOOKUP(J126,INDIRECT($AK$1),8,0)</f>
        <v>7.7812500000000007E-2</v>
      </c>
      <c r="K128" s="199">
        <f ca="1">VLOOKUP(J126,INDIRECT($AK$1),9,0)</f>
        <v>0</v>
      </c>
      <c r="L128" s="98"/>
      <c r="N128" s="96"/>
      <c r="O128" s="198">
        <f ca="1">VLOOKUP(O126,INDIRECT($AK$1),8,0)</f>
        <v>7.8287037037037044E-2</v>
      </c>
      <c r="P128" s="199">
        <f ca="1">VLOOKUP(O126,INDIRECT($AK$1),9,0)</f>
        <v>4.745370370370372E-4</v>
      </c>
      <c r="Q128" s="98"/>
      <c r="S128" s="96"/>
      <c r="T128" s="198" t="e">
        <f ca="1">VLOOKUP(T126,INDIRECT($AK$1),8,0)</f>
        <v>#N/A</v>
      </c>
      <c r="U128" s="199" t="e">
        <f ca="1">VLOOKUP(T126,INDIRECT($AK$1),9,0)</f>
        <v>#N/A</v>
      </c>
      <c r="V128" s="98"/>
      <c r="X128" s="96"/>
      <c r="Y128" s="198" t="e">
        <f ca="1">VLOOKUP(Y126,INDIRECT($AK$1),8,0)</f>
        <v>#N/A</v>
      </c>
      <c r="Z128" s="199" t="e">
        <f ca="1">VLOOKUP(Y126,INDIRECT($AK$1),9,0)</f>
        <v>#N/A</v>
      </c>
      <c r="AA128" s="98"/>
      <c r="AC128" s="96"/>
      <c r="AD128" s="198" t="e">
        <f ca="1">VLOOKUP(AD126,INDIRECT($AK$1),8,0)</f>
        <v>#N/A</v>
      </c>
      <c r="AE128" s="199" t="e">
        <f ca="1">VLOOKUP(AD126,INDIRECT($AK$1),9,0)</f>
        <v>#N/A</v>
      </c>
      <c r="AF128" s="98"/>
    </row>
    <row r="129" spans="2:32" ht="3" customHeight="1" x14ac:dyDescent="0.2">
      <c r="B129" s="106"/>
      <c r="D129" s="99"/>
      <c r="E129" s="100"/>
      <c r="F129" s="100"/>
      <c r="G129" s="101"/>
      <c r="I129" s="99"/>
      <c r="J129" s="100"/>
      <c r="K129" s="100"/>
      <c r="L129" s="101"/>
      <c r="N129" s="99"/>
      <c r="O129" s="100"/>
      <c r="P129" s="100"/>
      <c r="Q129" s="101"/>
      <c r="S129" s="99"/>
      <c r="T129" s="100"/>
      <c r="U129" s="100"/>
      <c r="V129" s="101"/>
      <c r="X129" s="99"/>
      <c r="Y129" s="100"/>
      <c r="Z129" s="100"/>
      <c r="AA129" s="101"/>
      <c r="AC129" s="99"/>
      <c r="AD129" s="100"/>
      <c r="AE129" s="100"/>
      <c r="AF129" s="101"/>
    </row>
    <row r="130" spans="2:32" ht="3" customHeight="1" x14ac:dyDescent="0.2"/>
    <row r="131" spans="2:32" ht="3" customHeight="1" x14ac:dyDescent="0.2">
      <c r="B131" s="105"/>
      <c r="D131" s="93"/>
      <c r="E131" s="94"/>
      <c r="F131" s="94"/>
      <c r="G131" s="95"/>
      <c r="I131" s="93"/>
      <c r="J131" s="94"/>
      <c r="K131" s="94"/>
      <c r="L131" s="95"/>
      <c r="N131" s="93"/>
      <c r="O131" s="94"/>
      <c r="P131" s="94"/>
      <c r="Q131" s="95"/>
      <c r="S131" s="93"/>
      <c r="T131" s="94"/>
      <c r="U131" s="94"/>
      <c r="V131" s="95"/>
      <c r="X131" s="93"/>
      <c r="Y131" s="94"/>
      <c r="Z131" s="94"/>
      <c r="AA131" s="95"/>
      <c r="AC131" s="93"/>
      <c r="AD131" s="94"/>
      <c r="AE131" s="94"/>
      <c r="AF131" s="95"/>
    </row>
    <row r="132" spans="2:32" ht="18.75" customHeight="1" x14ac:dyDescent="0.2">
      <c r="B132" s="304" t="s">
        <v>183</v>
      </c>
      <c r="C132" s="188"/>
      <c r="D132" s="96"/>
      <c r="E132" s="200">
        <v>121</v>
      </c>
      <c r="F132" s="201">
        <f ca="1">VLOOKUP(E132,INDIRECT($AK$1),12,0)</f>
        <v>0</v>
      </c>
      <c r="G132" s="98"/>
      <c r="I132" s="96"/>
      <c r="J132" s="200">
        <v>122</v>
      </c>
      <c r="K132" s="201">
        <f ca="1">VLOOKUP(J132,INDIRECT($AK$1),12,0)</f>
        <v>0</v>
      </c>
      <c r="L132" s="98"/>
      <c r="N132" s="96"/>
      <c r="O132" s="200">
        <v>123</v>
      </c>
      <c r="P132" s="201">
        <f ca="1">VLOOKUP(O132,INDIRECT($AK$1),12,0)</f>
        <v>0</v>
      </c>
      <c r="Q132" s="98"/>
      <c r="S132" s="96"/>
      <c r="T132" s="200">
        <v>124</v>
      </c>
      <c r="U132" s="201">
        <f ca="1">VLOOKUP(T132,INDIRECT($AK$1),12,0)</f>
        <v>0</v>
      </c>
      <c r="V132" s="98"/>
      <c r="X132" s="96"/>
      <c r="Y132" s="200">
        <v>125</v>
      </c>
      <c r="Z132" s="201">
        <f ca="1">VLOOKUP(Y132,INDIRECT($AK$1),12,0)</f>
        <v>0</v>
      </c>
      <c r="AA132" s="98"/>
      <c r="AC132" s="96"/>
      <c r="AD132" s="200">
        <v>126</v>
      </c>
      <c r="AE132" s="201" t="e">
        <f ca="1">VLOOKUP(AD132,INDIRECT($AK$1),12,0)</f>
        <v>#N/A</v>
      </c>
      <c r="AF132" s="98"/>
    </row>
    <row r="133" spans="2:32" ht="12.2" customHeight="1" x14ac:dyDescent="0.2">
      <c r="B133" s="304"/>
      <c r="C133" s="188"/>
      <c r="D133" s="96"/>
      <c r="E133" s="302" t="str">
        <f>VLOOKUP(E132,STARTOVKA,3,0)</f>
        <v xml:space="preserve">BAJER Vilém </v>
      </c>
      <c r="F133" s="302"/>
      <c r="G133" s="195"/>
      <c r="H133" s="196"/>
      <c r="I133" s="197"/>
      <c r="J133" s="302" t="str">
        <f>VLOOKUP(J132,STARTOVKA,3,0)</f>
        <v xml:space="preserve">CHYTIL Daniel </v>
      </c>
      <c r="K133" s="302"/>
      <c r="L133" s="195"/>
      <c r="M133" s="196"/>
      <c r="N133" s="197"/>
      <c r="O133" s="302" t="str">
        <f>VLOOKUP(O132,STARTOVKA,3,0)</f>
        <v xml:space="preserve">STRUPEK Matyáš </v>
      </c>
      <c r="P133" s="302"/>
      <c r="Q133" s="195"/>
      <c r="R133" s="196"/>
      <c r="S133" s="197"/>
      <c r="T133" s="302" t="str">
        <f>VLOOKUP(T132,STARTOVKA,3,0)</f>
        <v xml:space="preserve">ŠÁNA Jiří </v>
      </c>
      <c r="U133" s="302"/>
      <c r="V133" s="195"/>
      <c r="W133" s="196"/>
      <c r="X133" s="197"/>
      <c r="Y133" s="302" t="str">
        <f>VLOOKUP(Y132,STARTOVKA,3,0)</f>
        <v>MAYER Daniel</v>
      </c>
      <c r="Z133" s="302"/>
      <c r="AA133" s="195"/>
      <c r="AB133" s="196"/>
      <c r="AC133" s="197"/>
      <c r="AD133" s="302" t="e">
        <f>VLOOKUP(AD132,STARTOVKA,3,0)</f>
        <v>#N/A</v>
      </c>
      <c r="AE133" s="302"/>
      <c r="AF133" s="98"/>
    </row>
    <row r="134" spans="2:32" ht="18.75" customHeight="1" x14ac:dyDescent="0.2">
      <c r="B134" s="304"/>
      <c r="C134" s="188"/>
      <c r="D134" s="96"/>
      <c r="E134" s="198" t="str">
        <f ca="1">VLOOKUP(E132,INDIRECT($AK$1),8,0)</f>
        <v>DNF</v>
      </c>
      <c r="F134" s="199">
        <f ca="1">VLOOKUP(E132,INDIRECT($AK$1),9,0)</f>
        <v>0</v>
      </c>
      <c r="G134" s="98"/>
      <c r="I134" s="96"/>
      <c r="J134" s="198">
        <f ca="1">VLOOKUP(J132,INDIRECT($AK$1),8,0)</f>
        <v>7.8831018518518522E-2</v>
      </c>
      <c r="K134" s="199">
        <f ca="1">VLOOKUP(J132,INDIRECT($AK$1),9,0)</f>
        <v>1.0185185185185158E-3</v>
      </c>
      <c r="L134" s="98"/>
      <c r="N134" s="96"/>
      <c r="O134" s="198">
        <f ca="1">VLOOKUP(O132,INDIRECT($AK$1),8,0)</f>
        <v>7.8287037037037044E-2</v>
      </c>
      <c r="P134" s="199">
        <f ca="1">VLOOKUP(O132,INDIRECT($AK$1),9,0)</f>
        <v>4.745370370370372E-4</v>
      </c>
      <c r="Q134" s="98"/>
      <c r="S134" s="96"/>
      <c r="T134" s="198">
        <f ca="1">VLOOKUP(T132,INDIRECT($AK$1),8,0)</f>
        <v>7.8287037037037044E-2</v>
      </c>
      <c r="U134" s="199">
        <f ca="1">VLOOKUP(T132,INDIRECT($AK$1),9,0)</f>
        <v>4.745370370370372E-4</v>
      </c>
      <c r="V134" s="98"/>
      <c r="X134" s="96"/>
      <c r="Y134" s="198">
        <f ca="1">VLOOKUP(Y132,INDIRECT($AK$1),8,0)</f>
        <v>7.8287037037037044E-2</v>
      </c>
      <c r="Z134" s="199">
        <f ca="1">VLOOKUP(Y132,INDIRECT($AK$1),9,0)</f>
        <v>4.745370370370372E-4</v>
      </c>
      <c r="AA134" s="98"/>
      <c r="AC134" s="96"/>
      <c r="AD134" s="198" t="e">
        <f ca="1">VLOOKUP(AD132,INDIRECT($AK$1),8,0)</f>
        <v>#N/A</v>
      </c>
      <c r="AE134" s="199" t="e">
        <f ca="1">VLOOKUP(AD132,INDIRECT($AK$1),9,0)</f>
        <v>#N/A</v>
      </c>
      <c r="AF134" s="98"/>
    </row>
    <row r="135" spans="2:32" ht="3" customHeight="1" x14ac:dyDescent="0.2">
      <c r="B135" s="106"/>
      <c r="D135" s="99"/>
      <c r="E135" s="100"/>
      <c r="F135" s="100"/>
      <c r="G135" s="101"/>
      <c r="I135" s="99"/>
      <c r="J135" s="100"/>
      <c r="K135" s="100"/>
      <c r="L135" s="101"/>
      <c r="N135" s="99"/>
      <c r="O135" s="100"/>
      <c r="P135" s="100"/>
      <c r="Q135" s="101"/>
      <c r="S135" s="99"/>
      <c r="T135" s="100"/>
      <c r="U135" s="100"/>
      <c r="V135" s="101"/>
      <c r="X135" s="99"/>
      <c r="Y135" s="100"/>
      <c r="Z135" s="100"/>
      <c r="AA135" s="101"/>
      <c r="AC135" s="99"/>
      <c r="AD135" s="100"/>
      <c r="AE135" s="100"/>
      <c r="AF135" s="101"/>
    </row>
    <row r="136" spans="2:32" ht="3" customHeight="1" x14ac:dyDescent="0.2"/>
    <row r="137" spans="2:32" ht="3" customHeight="1" x14ac:dyDescent="0.2">
      <c r="B137" s="105"/>
      <c r="D137" s="93"/>
      <c r="E137" s="94"/>
      <c r="F137" s="94"/>
      <c r="G137" s="95"/>
      <c r="I137" s="93"/>
      <c r="J137" s="94"/>
      <c r="K137" s="94"/>
      <c r="L137" s="95"/>
      <c r="N137" s="93"/>
      <c r="O137" s="94"/>
      <c r="P137" s="94"/>
      <c r="Q137" s="95"/>
      <c r="S137" s="93"/>
      <c r="T137" s="94"/>
      <c r="U137" s="94"/>
      <c r="V137" s="95"/>
      <c r="X137" s="93"/>
      <c r="Y137" s="94"/>
      <c r="Z137" s="94"/>
      <c r="AA137" s="95"/>
      <c r="AC137" s="93"/>
      <c r="AD137" s="94"/>
      <c r="AE137" s="94"/>
      <c r="AF137" s="95"/>
    </row>
    <row r="138" spans="2:32" ht="18.75" customHeight="1" x14ac:dyDescent="0.2">
      <c r="B138" s="304" t="s">
        <v>185</v>
      </c>
      <c r="C138" s="188"/>
      <c r="D138" s="96"/>
      <c r="E138" s="200">
        <v>127</v>
      </c>
      <c r="F138" s="201" t="e">
        <f ca="1">VLOOKUP(E138,INDIRECT($AK$1),12,0)</f>
        <v>#N/A</v>
      </c>
      <c r="G138" s="98"/>
      <c r="I138" s="96"/>
      <c r="J138" s="200">
        <v>128</v>
      </c>
      <c r="K138" s="201" t="e">
        <f ca="1">VLOOKUP(J138,INDIRECT($AK$1),12,0)</f>
        <v>#N/A</v>
      </c>
      <c r="L138" s="98"/>
      <c r="N138" s="96"/>
      <c r="O138" s="200">
        <v>129</v>
      </c>
      <c r="P138" s="201" t="e">
        <f ca="1">VLOOKUP(O138,INDIRECT($AK$1),12,0)</f>
        <v>#N/A</v>
      </c>
      <c r="Q138" s="98"/>
      <c r="S138" s="96"/>
      <c r="T138" s="200">
        <v>130</v>
      </c>
      <c r="U138" s="201" t="e">
        <f ca="1">VLOOKUP(T138,INDIRECT($AK$1),12,0)</f>
        <v>#N/A</v>
      </c>
      <c r="V138" s="98"/>
      <c r="X138" s="96"/>
      <c r="Y138" s="200">
        <v>131</v>
      </c>
      <c r="Z138" s="201">
        <f ca="1">VLOOKUP(Y138,INDIRECT($AK$1),12,0)</f>
        <v>0</v>
      </c>
      <c r="AA138" s="98"/>
      <c r="AC138" s="96"/>
      <c r="AD138" s="200">
        <v>132</v>
      </c>
      <c r="AE138" s="201">
        <f ca="1">VLOOKUP(AD138,INDIRECT($AK$1),12,0)</f>
        <v>0</v>
      </c>
      <c r="AF138" s="98"/>
    </row>
    <row r="139" spans="2:32" ht="12.2" customHeight="1" x14ac:dyDescent="0.2">
      <c r="B139" s="304"/>
      <c r="C139" s="188"/>
      <c r="D139" s="96"/>
      <c r="E139" s="302" t="e">
        <f>VLOOKUP(E138,STARTOVKA,3,0)</f>
        <v>#N/A</v>
      </c>
      <c r="F139" s="302"/>
      <c r="G139" s="195"/>
      <c r="H139" s="196"/>
      <c r="I139" s="197"/>
      <c r="J139" s="302" t="e">
        <f>VLOOKUP(J138,STARTOVKA,3,0)</f>
        <v>#N/A</v>
      </c>
      <c r="K139" s="302"/>
      <c r="L139" s="195"/>
      <c r="M139" s="196"/>
      <c r="N139" s="197"/>
      <c r="O139" s="302" t="e">
        <f>VLOOKUP(O138,STARTOVKA,3,0)</f>
        <v>#N/A</v>
      </c>
      <c r="P139" s="302"/>
      <c r="Q139" s="195"/>
      <c r="R139" s="196"/>
      <c r="S139" s="197"/>
      <c r="T139" s="302" t="e">
        <f>VLOOKUP(T138,STARTOVKA,3,0)</f>
        <v>#N/A</v>
      </c>
      <c r="U139" s="302"/>
      <c r="V139" s="195"/>
      <c r="W139" s="196"/>
      <c r="X139" s="197"/>
      <c r="Y139" s="302" t="str">
        <f>VLOOKUP(Y138,STARTOVKA,3,0)</f>
        <v>FÜHRER Alexander</v>
      </c>
      <c r="Z139" s="302"/>
      <c r="AA139" s="195"/>
      <c r="AB139" s="196"/>
      <c r="AC139" s="197"/>
      <c r="AD139" s="302" t="str">
        <f>VLOOKUP(AD138,STARTOVKA,3,0)</f>
        <v>KNAPP Daniel</v>
      </c>
      <c r="AE139" s="302"/>
      <c r="AF139" s="98"/>
    </row>
    <row r="140" spans="2:32" ht="18.75" customHeight="1" x14ac:dyDescent="0.2">
      <c r="B140" s="304"/>
      <c r="C140" s="188"/>
      <c r="D140" s="96"/>
      <c r="E140" s="198" t="e">
        <f ca="1">VLOOKUP(E138,INDIRECT($AK$1),8,0)</f>
        <v>#N/A</v>
      </c>
      <c r="F140" s="199" t="e">
        <f ca="1">VLOOKUP(E138,INDIRECT($AK$1),9,0)</f>
        <v>#N/A</v>
      </c>
      <c r="G140" s="98"/>
      <c r="I140" s="96"/>
      <c r="J140" s="198" t="e">
        <f ca="1">VLOOKUP(J138,INDIRECT($AK$1),8,0)</f>
        <v>#N/A</v>
      </c>
      <c r="K140" s="199" t="e">
        <f ca="1">VLOOKUP(J138,INDIRECT($AK$1),9,0)</f>
        <v>#N/A</v>
      </c>
      <c r="L140" s="98"/>
      <c r="N140" s="96"/>
      <c r="O140" s="198" t="e">
        <f ca="1">VLOOKUP(O138,INDIRECT($AK$1),8,0)</f>
        <v>#N/A</v>
      </c>
      <c r="P140" s="199" t="e">
        <f ca="1">VLOOKUP(O138,INDIRECT($AK$1),9,0)</f>
        <v>#N/A</v>
      </c>
      <c r="Q140" s="98"/>
      <c r="S140" s="96"/>
      <c r="T140" s="198" t="e">
        <f ca="1">VLOOKUP(T138,INDIRECT($AK$1),8,0)</f>
        <v>#N/A</v>
      </c>
      <c r="U140" s="199" t="e">
        <f ca="1">VLOOKUP(T138,INDIRECT($AK$1),9,0)</f>
        <v>#N/A</v>
      </c>
      <c r="V140" s="98"/>
      <c r="X140" s="96"/>
      <c r="Y140" s="198">
        <f ca="1">VLOOKUP(Y138,INDIRECT($AK$1),8,0)</f>
        <v>7.8287037037037044E-2</v>
      </c>
      <c r="Z140" s="199">
        <f ca="1">VLOOKUP(Y138,INDIRECT($AK$1),9,0)</f>
        <v>4.745370370370372E-4</v>
      </c>
      <c r="AA140" s="98"/>
      <c r="AC140" s="96"/>
      <c r="AD140" s="198">
        <f ca="1">VLOOKUP(AD138,INDIRECT($AK$1),8,0)</f>
        <v>7.8252314814814816E-2</v>
      </c>
      <c r="AE140" s="199">
        <f ca="1">VLOOKUP(AD138,INDIRECT($AK$1),9,0)</f>
        <v>4.3981481481480955E-4</v>
      </c>
      <c r="AF140" s="98"/>
    </row>
    <row r="141" spans="2:32" ht="3" customHeight="1" x14ac:dyDescent="0.2">
      <c r="B141" s="106"/>
      <c r="D141" s="99"/>
      <c r="E141" s="100"/>
      <c r="F141" s="100"/>
      <c r="G141" s="101"/>
      <c r="I141" s="99"/>
      <c r="J141" s="100"/>
      <c r="K141" s="100"/>
      <c r="L141" s="101"/>
      <c r="N141" s="99"/>
      <c r="O141" s="100"/>
      <c r="P141" s="100"/>
      <c r="Q141" s="101"/>
      <c r="S141" s="99"/>
      <c r="T141" s="100"/>
      <c r="U141" s="100"/>
      <c r="V141" s="101"/>
      <c r="X141" s="99"/>
      <c r="Y141" s="100"/>
      <c r="Z141" s="100"/>
      <c r="AA141" s="101"/>
      <c r="AC141" s="99"/>
      <c r="AD141" s="100"/>
      <c r="AE141" s="100"/>
      <c r="AF141" s="101"/>
    </row>
    <row r="142" spans="2:32" ht="6" customHeight="1" x14ac:dyDescent="0.2"/>
  </sheetData>
  <mergeCells count="159">
    <mergeCell ref="B1:AF1"/>
    <mergeCell ref="B2:AF2"/>
    <mergeCell ref="F3:Y3"/>
    <mergeCell ref="B5:AF5"/>
    <mergeCell ref="B48:B50"/>
    <mergeCell ref="B54:B56"/>
    <mergeCell ref="B60:B62"/>
    <mergeCell ref="B66:B68"/>
    <mergeCell ref="B72:B74"/>
    <mergeCell ref="AD73:AE73"/>
    <mergeCell ref="E73:F73"/>
    <mergeCell ref="J73:K73"/>
    <mergeCell ref="O73:P73"/>
    <mergeCell ref="T73:U73"/>
    <mergeCell ref="Y73:Z73"/>
    <mergeCell ref="AD61:AE61"/>
    <mergeCell ref="E67:F67"/>
    <mergeCell ref="J67:K67"/>
    <mergeCell ref="O67:P67"/>
    <mergeCell ref="T67:U67"/>
    <mergeCell ref="Y67:Z67"/>
    <mergeCell ref="AD67:AE67"/>
    <mergeCell ref="E61:F61"/>
    <mergeCell ref="J61:K61"/>
    <mergeCell ref="B12:B14"/>
    <mergeCell ref="B18:B20"/>
    <mergeCell ref="B24:B26"/>
    <mergeCell ref="B30:B32"/>
    <mergeCell ref="B36:B38"/>
    <mergeCell ref="B42:B44"/>
    <mergeCell ref="AD139:AE139"/>
    <mergeCell ref="E139:F139"/>
    <mergeCell ref="J139:K139"/>
    <mergeCell ref="O139:P139"/>
    <mergeCell ref="T139:U139"/>
    <mergeCell ref="Y139:Z139"/>
    <mergeCell ref="B138:B140"/>
    <mergeCell ref="AD127:AE127"/>
    <mergeCell ref="E133:F133"/>
    <mergeCell ref="J133:K133"/>
    <mergeCell ref="O133:P133"/>
    <mergeCell ref="T133:U133"/>
    <mergeCell ref="Y133:Z133"/>
    <mergeCell ref="AD133:AE133"/>
    <mergeCell ref="B126:B128"/>
    <mergeCell ref="B132:B134"/>
    <mergeCell ref="E127:F127"/>
    <mergeCell ref="J127:K127"/>
    <mergeCell ref="O127:P127"/>
    <mergeCell ref="T127:U127"/>
    <mergeCell ref="Y127:Z127"/>
    <mergeCell ref="AD115:AE115"/>
    <mergeCell ref="E121:F121"/>
    <mergeCell ref="J121:K121"/>
    <mergeCell ref="O121:P121"/>
    <mergeCell ref="T121:U121"/>
    <mergeCell ref="Y121:Z121"/>
    <mergeCell ref="AD121:AE121"/>
    <mergeCell ref="B114:B116"/>
    <mergeCell ref="B120:B122"/>
    <mergeCell ref="E115:F115"/>
    <mergeCell ref="J115:K115"/>
    <mergeCell ref="O115:P115"/>
    <mergeCell ref="T115:U115"/>
    <mergeCell ref="Y115:Z115"/>
    <mergeCell ref="AD103:AE103"/>
    <mergeCell ref="E109:F109"/>
    <mergeCell ref="J109:K109"/>
    <mergeCell ref="O109:P109"/>
    <mergeCell ref="T109:U109"/>
    <mergeCell ref="Y109:Z109"/>
    <mergeCell ref="AD109:AE109"/>
    <mergeCell ref="B102:B104"/>
    <mergeCell ref="B108:B110"/>
    <mergeCell ref="E103:F103"/>
    <mergeCell ref="J103:K103"/>
    <mergeCell ref="O103:P103"/>
    <mergeCell ref="T103:U103"/>
    <mergeCell ref="Y103:Z103"/>
    <mergeCell ref="B84:B86"/>
    <mergeCell ref="E79:F79"/>
    <mergeCell ref="J79:K79"/>
    <mergeCell ref="O79:P79"/>
    <mergeCell ref="T79:U79"/>
    <mergeCell ref="Y79:Z79"/>
    <mergeCell ref="AD91:AE91"/>
    <mergeCell ref="E97:F97"/>
    <mergeCell ref="J97:K97"/>
    <mergeCell ref="O97:P97"/>
    <mergeCell ref="T97:U97"/>
    <mergeCell ref="Y97:Z97"/>
    <mergeCell ref="AD97:AE97"/>
    <mergeCell ref="B90:B92"/>
    <mergeCell ref="B96:B98"/>
    <mergeCell ref="E91:F91"/>
    <mergeCell ref="J91:K91"/>
    <mergeCell ref="O91:P91"/>
    <mergeCell ref="T91:U91"/>
    <mergeCell ref="Y91:Z91"/>
    <mergeCell ref="B78:B80"/>
    <mergeCell ref="AD79:AE79"/>
    <mergeCell ref="E85:F85"/>
    <mergeCell ref="J85:K85"/>
    <mergeCell ref="O85:P85"/>
    <mergeCell ref="T85:U85"/>
    <mergeCell ref="Y85:Z85"/>
    <mergeCell ref="AD85:AE85"/>
    <mergeCell ref="T49:U49"/>
    <mergeCell ref="Y49:Z49"/>
    <mergeCell ref="O61:P61"/>
    <mergeCell ref="T61:U61"/>
    <mergeCell ref="Y61:Z61"/>
    <mergeCell ref="AD55:AE55"/>
    <mergeCell ref="E8:F8"/>
    <mergeCell ref="E13:F13"/>
    <mergeCell ref="J13:K13"/>
    <mergeCell ref="O13:P13"/>
    <mergeCell ref="T13:U13"/>
    <mergeCell ref="Y55:Z55"/>
    <mergeCell ref="O37:P37"/>
    <mergeCell ref="T37:U37"/>
    <mergeCell ref="Y37:Z37"/>
    <mergeCell ref="O31:P31"/>
    <mergeCell ref="T31:U31"/>
    <mergeCell ref="Y19:Z19"/>
    <mergeCell ref="Y31:Z31"/>
    <mergeCell ref="J19:K19"/>
    <mergeCell ref="O19:P19"/>
    <mergeCell ref="T19:U19"/>
    <mergeCell ref="E25:F25"/>
    <mergeCell ref="E19:F19"/>
    <mergeCell ref="E31:F31"/>
    <mergeCell ref="J31:K31"/>
    <mergeCell ref="J25:K25"/>
    <mergeCell ref="O25:P25"/>
    <mergeCell ref="T25:U25"/>
    <mergeCell ref="Y25:Z25"/>
    <mergeCell ref="AD13:AE13"/>
    <mergeCell ref="E55:F55"/>
    <mergeCell ref="J55:K55"/>
    <mergeCell ref="O55:P55"/>
    <mergeCell ref="T55:U55"/>
    <mergeCell ref="Y43:Z43"/>
    <mergeCell ref="AD43:AE43"/>
    <mergeCell ref="Y13:Z13"/>
    <mergeCell ref="AD37:AE37"/>
    <mergeCell ref="AD19:AE19"/>
    <mergeCell ref="AD31:AE31"/>
    <mergeCell ref="AD49:AE49"/>
    <mergeCell ref="E43:F43"/>
    <mergeCell ref="J43:K43"/>
    <mergeCell ref="O43:P43"/>
    <mergeCell ref="T43:U43"/>
    <mergeCell ref="E49:F49"/>
    <mergeCell ref="J49:K49"/>
    <mergeCell ref="O49:P49"/>
    <mergeCell ref="E37:F37"/>
    <mergeCell ref="J37:K37"/>
    <mergeCell ref="AD25:AE25"/>
  </mergeCells>
  <phoneticPr fontId="12" type="noConversion"/>
  <pageMargins left="0.69" right="0.31496062992125984" top="0.31496062992125984" bottom="0.31496062992125984" header="0.23622047244094491" footer="0.19685039370078741"/>
  <pageSetup paperSize="9" scale="57"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B1:AK142"/>
  <sheetViews>
    <sheetView zoomScale="90" zoomScaleNormal="90" workbookViewId="0">
      <selection activeCell="E19" sqref="E19:F19"/>
    </sheetView>
  </sheetViews>
  <sheetFormatPr defaultColWidth="8.85546875" defaultRowHeight="12.75" x14ac:dyDescent="0.2"/>
  <cols>
    <col min="1" max="1" width="1.28515625" customWidth="1"/>
    <col min="2" max="2" width="21" style="104" customWidth="1"/>
    <col min="3" max="3" width="1.140625" style="92" customWidth="1"/>
    <col min="4" max="4" width="1" style="92" customWidth="1"/>
    <col min="5" max="6" width="9.5703125" style="92" customWidth="1"/>
    <col min="7" max="7" width="1" style="92" customWidth="1"/>
    <col min="8" max="8" width="1.28515625" style="92" customWidth="1"/>
    <col min="9" max="9" width="1" style="92" customWidth="1"/>
    <col min="10" max="11" width="9.42578125" style="92" customWidth="1"/>
    <col min="12" max="12" width="1" style="92" customWidth="1"/>
    <col min="13" max="13" width="1.28515625" style="92" customWidth="1"/>
    <col min="14" max="14" width="1" style="92" customWidth="1"/>
    <col min="15" max="16" width="9.42578125" style="92" customWidth="1"/>
    <col min="17" max="17" width="1" style="92" customWidth="1"/>
    <col min="18" max="18" width="1.28515625" style="92" customWidth="1"/>
    <col min="19" max="19" width="1" style="92" customWidth="1"/>
    <col min="20" max="21" width="9.42578125" style="92" customWidth="1"/>
    <col min="22" max="22" width="1" style="92" customWidth="1"/>
    <col min="23" max="23" width="1.28515625" style="92" customWidth="1"/>
    <col min="24" max="24" width="1" style="92" customWidth="1"/>
    <col min="25" max="26" width="9.42578125" style="92" customWidth="1"/>
    <col min="27" max="27" width="1" style="92" customWidth="1"/>
    <col min="28" max="28" width="1.28515625" style="92" customWidth="1"/>
    <col min="29" max="29" width="1" style="92" customWidth="1"/>
    <col min="30" max="31" width="9.42578125" style="92" customWidth="1"/>
    <col min="32" max="32" width="1" style="92" customWidth="1"/>
    <col min="33" max="33" width="3.140625" style="92" customWidth="1"/>
  </cols>
  <sheetData>
    <row r="1" spans="2:37" s="22" customFormat="1" ht="33.75" customHeight="1" x14ac:dyDescent="0.2">
      <c r="B1" s="289" t="str">
        <f>CTRL!B7</f>
        <v>R E G I O N E M   O R L I C K A   L A N Š K R O U N   2 0 1 4</v>
      </c>
      <c r="C1" s="289"/>
      <c r="D1" s="289"/>
      <c r="E1" s="289"/>
      <c r="F1" s="289"/>
      <c r="G1" s="289"/>
      <c r="H1" s="289"/>
      <c r="I1" s="289"/>
      <c r="J1" s="289"/>
      <c r="K1" s="289"/>
      <c r="L1" s="289"/>
      <c r="M1" s="289"/>
      <c r="N1" s="289"/>
      <c r="O1" s="289"/>
      <c r="P1" s="289"/>
      <c r="Q1" s="289"/>
      <c r="R1" s="289"/>
      <c r="S1" s="289"/>
      <c r="T1" s="289"/>
      <c r="U1" s="289"/>
      <c r="V1" s="289"/>
      <c r="W1" s="289"/>
      <c r="X1" s="289"/>
      <c r="Y1" s="289"/>
      <c r="Z1" s="289"/>
      <c r="AA1" s="289"/>
      <c r="AB1" s="289"/>
      <c r="AC1" s="289"/>
      <c r="AD1" s="289"/>
      <c r="AE1" s="289"/>
      <c r="AF1" s="289"/>
      <c r="AK1" s="242" t="s">
        <v>229</v>
      </c>
    </row>
    <row r="2" spans="2:37" s="22" customFormat="1" ht="15.75" x14ac:dyDescent="0.2">
      <c r="B2" s="284" t="str">
        <f>CTRL!B8</f>
        <v>28. ročník mezinárodního cyklistického závodu juniorů / 28th edition of international cycling race of juniors</v>
      </c>
      <c r="C2" s="284"/>
      <c r="D2" s="284"/>
      <c r="E2" s="284"/>
      <c r="F2" s="284"/>
      <c r="G2" s="284"/>
      <c r="H2" s="284"/>
      <c r="I2" s="284"/>
      <c r="J2" s="284"/>
      <c r="K2" s="284"/>
      <c r="L2" s="284"/>
      <c r="M2" s="284"/>
      <c r="N2" s="284"/>
      <c r="O2" s="284"/>
      <c r="P2" s="284"/>
      <c r="Q2" s="284"/>
      <c r="R2" s="284"/>
      <c r="S2" s="284"/>
      <c r="T2" s="284"/>
      <c r="U2" s="284"/>
      <c r="V2" s="284"/>
      <c r="W2" s="284"/>
      <c r="X2" s="284"/>
      <c r="Y2" s="284"/>
      <c r="Z2" s="284"/>
      <c r="AA2" s="284"/>
      <c r="AB2" s="284"/>
      <c r="AC2" s="284"/>
      <c r="AD2" s="284"/>
      <c r="AE2" s="284"/>
      <c r="AF2" s="284"/>
    </row>
    <row r="3" spans="2:37" s="22" customFormat="1" ht="18.75" x14ac:dyDescent="0.3">
      <c r="D3" s="1"/>
      <c r="F3" s="285" t="str">
        <f>CTRL!B23</f>
        <v>po 2. etapě / after 2nd Stage</v>
      </c>
      <c r="G3" s="285"/>
      <c r="H3" s="285"/>
      <c r="I3" s="285"/>
      <c r="J3" s="285"/>
      <c r="K3" s="285"/>
      <c r="L3" s="285"/>
      <c r="M3" s="285"/>
      <c r="N3" s="285"/>
      <c r="O3" s="285"/>
      <c r="P3" s="285"/>
      <c r="Q3" s="285"/>
      <c r="R3" s="285"/>
      <c r="S3" s="285"/>
      <c r="T3" s="285"/>
      <c r="U3" s="285"/>
      <c r="V3" s="285"/>
      <c r="W3" s="285"/>
      <c r="X3" s="285"/>
      <c r="Y3" s="285"/>
      <c r="Z3"/>
      <c r="AA3"/>
      <c r="AB3"/>
      <c r="AC3"/>
      <c r="AD3"/>
      <c r="AE3"/>
      <c r="AF3" s="2" t="str">
        <f>"Com.no.: 15/" &amp; CTRL!B27</f>
        <v>Com.no.: 15/31</v>
      </c>
      <c r="AK3" s="133"/>
    </row>
    <row r="4" spans="2:37" s="22" customFormat="1" x14ac:dyDescent="0.2">
      <c r="B4" s="64" t="str">
        <f>"Datum / Date: "&amp;TEXT(CTRL!B11,"dd.mm.rrrr")</f>
        <v>Datum / Date: 09.08.2014</v>
      </c>
      <c r="D4" s="1"/>
      <c r="O4"/>
      <c r="P4" s="134"/>
      <c r="Q4"/>
      <c r="R4"/>
      <c r="S4"/>
      <c r="T4"/>
      <c r="U4"/>
      <c r="V4"/>
      <c r="W4"/>
      <c r="X4"/>
      <c r="Y4"/>
      <c r="Z4"/>
      <c r="AA4"/>
      <c r="AB4"/>
      <c r="AC4"/>
      <c r="AD4"/>
      <c r="AE4"/>
      <c r="AF4" s="14" t="str">
        <f>"Místo konání / Place: "&amp;CTRL!B16&amp;""</f>
        <v>Místo konání / Place: Lanškroun (CZE)</v>
      </c>
      <c r="AK4" s="134"/>
    </row>
    <row r="5" spans="2:37" s="22" customFormat="1" ht="21" x14ac:dyDescent="0.2">
      <c r="B5" s="286" t="s">
        <v>225</v>
      </c>
      <c r="C5" s="286"/>
      <c r="D5" s="286"/>
      <c r="E5" s="286"/>
      <c r="F5" s="286"/>
      <c r="G5" s="286"/>
      <c r="H5" s="286"/>
      <c r="I5" s="286"/>
      <c r="J5" s="286"/>
      <c r="K5" s="286"/>
      <c r="L5" s="286"/>
      <c r="M5" s="286"/>
      <c r="N5" s="286"/>
      <c r="O5" s="286"/>
      <c r="P5" s="286"/>
      <c r="Q5" s="286"/>
      <c r="R5" s="286"/>
      <c r="S5" s="286"/>
      <c r="T5" s="286"/>
      <c r="U5" s="286"/>
      <c r="V5" s="286"/>
      <c r="W5" s="286"/>
      <c r="X5" s="286"/>
      <c r="Y5" s="286"/>
      <c r="Z5" s="286"/>
      <c r="AA5" s="286"/>
      <c r="AB5" s="286"/>
      <c r="AC5" s="286"/>
      <c r="AD5" s="286"/>
      <c r="AE5" s="286"/>
      <c r="AF5" s="286"/>
    </row>
    <row r="6" spans="2:37" s="22" customFormat="1" ht="9" customHeight="1" x14ac:dyDescent="0.2">
      <c r="D6" s="1"/>
      <c r="O6"/>
      <c r="P6"/>
      <c r="Q6"/>
      <c r="R6"/>
      <c r="S6"/>
      <c r="T6"/>
      <c r="U6"/>
      <c r="V6"/>
      <c r="W6"/>
      <c r="X6"/>
      <c r="Y6"/>
      <c r="Z6"/>
      <c r="AA6"/>
      <c r="AB6"/>
      <c r="AC6"/>
      <c r="AD6"/>
      <c r="AE6"/>
      <c r="AF6"/>
    </row>
    <row r="7" spans="2:37" ht="12.95" customHeight="1" x14ac:dyDescent="0.2">
      <c r="B7" s="87" t="s">
        <v>4</v>
      </c>
      <c r="C7" s="87"/>
      <c r="D7" s="87"/>
      <c r="E7" s="87" t="s">
        <v>103</v>
      </c>
      <c r="F7" s="87" t="s">
        <v>104</v>
      </c>
      <c r="G7" s="87"/>
      <c r="H7" s="87"/>
      <c r="I7" s="87"/>
      <c r="J7" s="87"/>
      <c r="K7" s="87"/>
      <c r="L7" s="87"/>
      <c r="M7" s="87"/>
      <c r="N7" s="87"/>
      <c r="O7" s="87"/>
      <c r="P7" s="87"/>
      <c r="Q7" s="87"/>
      <c r="R7" s="87"/>
      <c r="S7" s="87"/>
      <c r="T7" s="87"/>
      <c r="U7" s="87"/>
      <c r="V7" s="87"/>
      <c r="W7" s="87"/>
      <c r="X7" s="87"/>
      <c r="Y7" s="87"/>
      <c r="Z7" s="87"/>
      <c r="AA7" s="87"/>
      <c r="AB7" s="87"/>
      <c r="AC7" s="87"/>
      <c r="AD7" s="87"/>
      <c r="AE7" s="87"/>
      <c r="AF7" s="87"/>
    </row>
    <row r="8" spans="2:37" ht="12.95" customHeight="1" x14ac:dyDescent="0.2">
      <c r="B8" s="107"/>
      <c r="C8" s="107"/>
      <c r="D8" s="107"/>
      <c r="E8" s="303" t="s">
        <v>105</v>
      </c>
      <c r="F8" s="303"/>
      <c r="G8" s="107"/>
      <c r="H8" s="107"/>
      <c r="I8" s="107"/>
      <c r="J8" s="107"/>
      <c r="K8" s="107"/>
      <c r="L8" s="107"/>
      <c r="M8" s="107"/>
      <c r="N8" s="107"/>
      <c r="O8" s="107"/>
      <c r="P8" s="107"/>
      <c r="Q8" s="107"/>
      <c r="R8" s="107"/>
      <c r="S8" s="107"/>
      <c r="T8" s="107"/>
      <c r="U8" s="107"/>
      <c r="V8" s="107"/>
      <c r="W8" s="107"/>
      <c r="X8" s="107"/>
      <c r="Y8" s="107"/>
      <c r="Z8" s="107"/>
      <c r="AA8" s="107"/>
      <c r="AB8" s="107"/>
      <c r="AC8" s="107"/>
      <c r="AD8" s="107"/>
      <c r="AE8" s="107"/>
      <c r="AF8" s="107"/>
    </row>
    <row r="9" spans="2:37" ht="9.9499999999999993" customHeight="1" x14ac:dyDescent="0.2">
      <c r="B9" s="86" t="s">
        <v>15</v>
      </c>
      <c r="C9" s="86"/>
      <c r="D9" s="86"/>
      <c r="E9" s="108" t="s">
        <v>106</v>
      </c>
      <c r="F9" s="108" t="s">
        <v>107</v>
      </c>
      <c r="G9" s="86"/>
      <c r="H9" s="86"/>
      <c r="I9" s="86"/>
      <c r="J9" s="86"/>
      <c r="K9" s="86"/>
      <c r="L9" s="86"/>
      <c r="M9" s="86"/>
      <c r="N9" s="86"/>
      <c r="O9" s="86"/>
      <c r="P9" s="86"/>
      <c r="Q9" s="86"/>
      <c r="R9" s="86"/>
      <c r="S9" s="86"/>
      <c r="T9" s="86"/>
      <c r="U9" s="86"/>
      <c r="V9" s="86"/>
      <c r="W9" s="86"/>
      <c r="X9" s="86"/>
      <c r="Y9" s="86"/>
      <c r="Z9" s="86"/>
      <c r="AA9" s="86"/>
      <c r="AB9" s="86"/>
      <c r="AC9" s="86"/>
      <c r="AD9" s="86"/>
      <c r="AE9" s="86"/>
      <c r="AF9" s="86"/>
    </row>
    <row r="10" spans="2:37" ht="4.5" customHeight="1" x14ac:dyDescent="0.2"/>
    <row r="11" spans="2:37" ht="3" customHeight="1" x14ac:dyDescent="0.2">
      <c r="B11" s="105"/>
      <c r="D11" s="93"/>
      <c r="E11" s="94"/>
      <c r="F11" s="94"/>
      <c r="G11" s="95"/>
      <c r="I11" s="93"/>
      <c r="J11" s="94"/>
      <c r="K11" s="94"/>
      <c r="L11" s="95"/>
      <c r="N11" s="93"/>
      <c r="O11" s="94"/>
      <c r="P11" s="94"/>
      <c r="Q11" s="95"/>
      <c r="S11" s="93"/>
      <c r="T11" s="94"/>
      <c r="U11" s="94"/>
      <c r="V11" s="95"/>
      <c r="X11" s="93"/>
      <c r="Y11" s="94"/>
      <c r="Z11" s="94"/>
      <c r="AA11" s="95"/>
      <c r="AC11" s="93"/>
      <c r="AD11" s="94"/>
      <c r="AE11" s="94"/>
      <c r="AF11" s="95"/>
    </row>
    <row r="12" spans="2:37" ht="18.75" customHeight="1" x14ac:dyDescent="0.2">
      <c r="B12" s="304" t="s">
        <v>73</v>
      </c>
      <c r="C12" s="188"/>
      <c r="D12" s="96"/>
      <c r="E12" s="200">
        <v>1</v>
      </c>
      <c r="F12" s="201" t="str">
        <f ca="1">VLOOKUP(E12,INDIRECT($AK$1),12,0)</f>
        <v/>
      </c>
      <c r="G12" s="98"/>
      <c r="I12" s="96"/>
      <c r="J12" s="200">
        <v>2</v>
      </c>
      <c r="K12" s="201" t="str">
        <f ca="1">VLOOKUP(J12,INDIRECT($AK$1),12,0)</f>
        <v/>
      </c>
      <c r="L12" s="98"/>
      <c r="N12" s="96"/>
      <c r="O12" s="200">
        <v>3</v>
      </c>
      <c r="P12" s="201">
        <f ca="1">VLOOKUP(O12,INDIRECT($AK$1),12,0)</f>
        <v>81</v>
      </c>
      <c r="Q12" s="98"/>
      <c r="S12" s="96"/>
      <c r="T12" s="200">
        <v>4</v>
      </c>
      <c r="U12" s="201" t="str">
        <f ca="1">VLOOKUP(T12,INDIRECT($AK$1),12,0)</f>
        <v/>
      </c>
      <c r="V12" s="98"/>
      <c r="X12" s="96"/>
      <c r="Y12" s="200">
        <v>5</v>
      </c>
      <c r="Z12" s="201">
        <f ca="1">VLOOKUP(Y12,INDIRECT($AK$1),12,0)</f>
        <v>86</v>
      </c>
      <c r="AA12" s="98"/>
      <c r="AC12" s="96"/>
      <c r="AD12" s="200">
        <v>6</v>
      </c>
      <c r="AE12" s="201" t="str">
        <f ca="1">VLOOKUP(AD12,INDIRECT($AK$1),12,0)</f>
        <v/>
      </c>
      <c r="AF12" s="98"/>
    </row>
    <row r="13" spans="2:37" ht="12.2" customHeight="1" x14ac:dyDescent="0.2">
      <c r="B13" s="304"/>
      <c r="C13" s="188"/>
      <c r="D13" s="96"/>
      <c r="E13" s="302" t="str">
        <f>VLOOKUP(E12,STARTOVKA,3,0)</f>
        <v>MAGDEBURG Tobias</v>
      </c>
      <c r="F13" s="302"/>
      <c r="G13" s="195"/>
      <c r="H13" s="196"/>
      <c r="I13" s="197"/>
      <c r="J13" s="302" t="str">
        <f>VLOOKUP(J12,STARTOVKA,3,0)</f>
        <v>SCHUCHMANN Franz-Leon</v>
      </c>
      <c r="K13" s="302"/>
      <c r="L13" s="195"/>
      <c r="M13" s="196"/>
      <c r="N13" s="197"/>
      <c r="O13" s="302" t="str">
        <f>VLOOKUP(O12,STARTOVKA,3,0)</f>
        <v>ZEISE Paul</v>
      </c>
      <c r="P13" s="302"/>
      <c r="Q13" s="195"/>
      <c r="R13" s="196"/>
      <c r="S13" s="197"/>
      <c r="T13" s="302" t="str">
        <f>VLOOKUP(T12,STARTOVKA,3,0)</f>
        <v>SCHUBERT Erik</v>
      </c>
      <c r="U13" s="302"/>
      <c r="V13" s="195"/>
      <c r="W13" s="196"/>
      <c r="X13" s="197"/>
      <c r="Y13" s="302" t="str">
        <f>VLOOKUP(Y12,STARTOVKA,3,0)</f>
        <v>JÄGELER Robert</v>
      </c>
      <c r="Z13" s="302"/>
      <c r="AA13" s="195"/>
      <c r="AB13" s="196"/>
      <c r="AC13" s="197"/>
      <c r="AD13" s="302" t="str">
        <f>VLOOKUP(AD12,STARTOVKA,3,0)</f>
        <v>LINTZEL Philip</v>
      </c>
      <c r="AE13" s="302"/>
      <c r="AF13" s="98"/>
    </row>
    <row r="14" spans="2:37" ht="18.75" customHeight="1" x14ac:dyDescent="0.2">
      <c r="B14" s="304"/>
      <c r="C14" s="188"/>
      <c r="D14" s="96"/>
      <c r="E14" s="198" t="str">
        <f ca="1">VLOOKUP(E12,INDIRECT($AK$1),8,0)</f>
        <v>DNF</v>
      </c>
      <c r="F14" s="199" t="str">
        <f ca="1">VLOOKUP(E12,INDIRECT($AK$1),9,0)</f>
        <v>DNF</v>
      </c>
      <c r="G14" s="98"/>
      <c r="I14" s="96"/>
      <c r="J14" s="198" t="str">
        <f ca="1">VLOOKUP(J12,INDIRECT($AK$1),8,0)</f>
        <v>DNF</v>
      </c>
      <c r="K14" s="199" t="str">
        <f ca="1">VLOOKUP(J12,INDIRECT($AK$1),9,0)</f>
        <v>DNF</v>
      </c>
      <c r="L14" s="98"/>
      <c r="N14" s="96"/>
      <c r="O14" s="198">
        <f ca="1">VLOOKUP(O12,INDIRECT($AK$1),8,0)</f>
        <v>0.19236111111111112</v>
      </c>
      <c r="P14" s="199">
        <f ca="1">VLOOKUP(O12,INDIRECT($AK$1),9,0)</f>
        <v>3.4143518518518767E-3</v>
      </c>
      <c r="Q14" s="98"/>
      <c r="S14" s="96"/>
      <c r="T14" s="198" t="str">
        <f ca="1">VLOOKUP(T12,INDIRECT($AK$1),8,0)</f>
        <v>DNF</v>
      </c>
      <c r="U14" s="199" t="str">
        <f ca="1">VLOOKUP(T12,INDIRECT($AK$1),9,0)</f>
        <v>DNF</v>
      </c>
      <c r="V14" s="98"/>
      <c r="X14" s="96"/>
      <c r="Y14" s="198">
        <f ca="1">VLOOKUP(Y12,INDIRECT($AK$1),8,0)</f>
        <v>0.19266203703703705</v>
      </c>
      <c r="Z14" s="199">
        <f ca="1">VLOOKUP(Y12,INDIRECT($AK$1),9,0)</f>
        <v>3.7152777777778034E-3</v>
      </c>
      <c r="AA14" s="98"/>
      <c r="AC14" s="96"/>
      <c r="AD14" s="198" t="str">
        <f ca="1">VLOOKUP(AD12,INDIRECT($AK$1),8,0)</f>
        <v>DNF</v>
      </c>
      <c r="AE14" s="199" t="str">
        <f ca="1">VLOOKUP(AD12,INDIRECT($AK$1),9,0)</f>
        <v>DNF</v>
      </c>
      <c r="AF14" s="98"/>
    </row>
    <row r="15" spans="2:37" ht="3" customHeight="1" x14ac:dyDescent="0.2">
      <c r="B15" s="106"/>
      <c r="D15" s="99"/>
      <c r="E15" s="100"/>
      <c r="F15" s="100"/>
      <c r="G15" s="101"/>
      <c r="I15" s="99"/>
      <c r="J15" s="100"/>
      <c r="K15" s="100"/>
      <c r="L15" s="101"/>
      <c r="N15" s="99"/>
      <c r="O15" s="100"/>
      <c r="P15" s="100"/>
      <c r="Q15" s="101"/>
      <c r="S15" s="99"/>
      <c r="T15" s="100"/>
      <c r="U15" s="100"/>
      <c r="V15" s="101"/>
      <c r="X15" s="99"/>
      <c r="Y15" s="100"/>
      <c r="Z15" s="100"/>
      <c r="AA15" s="101"/>
      <c r="AC15" s="99"/>
      <c r="AD15" s="100"/>
      <c r="AE15" s="100"/>
      <c r="AF15" s="101"/>
    </row>
    <row r="16" spans="2:37" ht="3" customHeight="1" x14ac:dyDescent="0.2"/>
    <row r="17" spans="2:32" ht="3" customHeight="1" x14ac:dyDescent="0.2">
      <c r="B17" s="105"/>
      <c r="D17" s="93"/>
      <c r="E17" s="94"/>
      <c r="F17" s="94"/>
      <c r="G17" s="95"/>
      <c r="I17" s="93"/>
      <c r="J17" s="94"/>
      <c r="K17" s="94"/>
      <c r="L17" s="95"/>
      <c r="N17" s="93"/>
      <c r="O17" s="94"/>
      <c r="P17" s="94"/>
      <c r="Q17" s="95"/>
      <c r="S17" s="93"/>
      <c r="T17" s="94"/>
      <c r="U17" s="94"/>
      <c r="V17" s="95"/>
      <c r="X17" s="93"/>
      <c r="Y17" s="94"/>
      <c r="Z17" s="94"/>
      <c r="AA17" s="95"/>
      <c r="AC17" s="93"/>
      <c r="AD17" s="94"/>
      <c r="AE17" s="94"/>
      <c r="AF17" s="95"/>
    </row>
    <row r="18" spans="2:32" ht="18.75" customHeight="1" x14ac:dyDescent="0.2">
      <c r="B18" s="304" t="s">
        <v>124</v>
      </c>
      <c r="C18" s="188"/>
      <c r="D18" s="96"/>
      <c r="E18" s="200">
        <v>7</v>
      </c>
      <c r="F18" s="201">
        <f ca="1">VLOOKUP(E18,INDIRECT($AK$1),12,0)</f>
        <v>4</v>
      </c>
      <c r="G18" s="98"/>
      <c r="I18" s="96"/>
      <c r="J18" s="200">
        <v>8</v>
      </c>
      <c r="K18" s="201">
        <f ca="1">VLOOKUP(J18,INDIRECT($AK$1),12,0)</f>
        <v>84</v>
      </c>
      <c r="L18" s="98"/>
      <c r="N18" s="96"/>
      <c r="O18" s="200">
        <v>9</v>
      </c>
      <c r="P18" s="201">
        <f ca="1">VLOOKUP(O18,INDIRECT($AK$1),12,0)</f>
        <v>64</v>
      </c>
      <c r="Q18" s="98"/>
      <c r="S18" s="96"/>
      <c r="T18" s="200">
        <v>10</v>
      </c>
      <c r="U18" s="201">
        <f ca="1">VLOOKUP(T18,INDIRECT($AK$1),12,0)</f>
        <v>67</v>
      </c>
      <c r="V18" s="98"/>
      <c r="X18" s="96"/>
      <c r="Y18" s="200">
        <v>11</v>
      </c>
      <c r="Z18" s="201">
        <f ca="1">VLOOKUP(Y18,INDIRECT($AK$1),12,0)</f>
        <v>36</v>
      </c>
      <c r="AA18" s="98"/>
      <c r="AC18" s="96"/>
      <c r="AD18" s="200">
        <v>12</v>
      </c>
      <c r="AE18" s="201">
        <f ca="1">VLOOKUP(AD18,INDIRECT($AK$1),12,0)</f>
        <v>47</v>
      </c>
      <c r="AF18" s="98"/>
    </row>
    <row r="19" spans="2:32" ht="12.2" customHeight="1" x14ac:dyDescent="0.2">
      <c r="B19" s="304"/>
      <c r="C19" s="188"/>
      <c r="D19" s="96"/>
      <c r="E19" s="302" t="str">
        <f>VLOOKUP(E18,STARTOVKA,3,0)</f>
        <v>BURCHARDT Karl</v>
      </c>
      <c r="F19" s="302"/>
      <c r="G19" s="195"/>
      <c r="H19" s="196"/>
      <c r="I19" s="197"/>
      <c r="J19" s="302" t="str">
        <f>VLOOKUP(J18,STARTOVKA,3,0)</f>
        <v>KÄßMANN Fabian</v>
      </c>
      <c r="K19" s="302"/>
      <c r="L19" s="195"/>
      <c r="M19" s="196"/>
      <c r="N19" s="197"/>
      <c r="O19" s="302" t="str">
        <f>VLOOKUP(O18,STARTOVKA,3,0)</f>
        <v>PLUNTKE Moritz</v>
      </c>
      <c r="P19" s="302"/>
      <c r="Q19" s="195"/>
      <c r="R19" s="196"/>
      <c r="S19" s="197"/>
      <c r="T19" s="302" t="str">
        <f>VLOOKUP(T18,STARTOVKA,3,0)</f>
        <v>WELTZ Niclas</v>
      </c>
      <c r="U19" s="302"/>
      <c r="V19" s="195"/>
      <c r="W19" s="196"/>
      <c r="X19" s="197"/>
      <c r="Y19" s="302" t="str">
        <f>VLOOKUP(Y18,STARTOVKA,3,0)</f>
        <v>FRANZ Paul</v>
      </c>
      <c r="Z19" s="302"/>
      <c r="AA19" s="195"/>
      <c r="AB19" s="196"/>
      <c r="AC19" s="197"/>
      <c r="AD19" s="302" t="str">
        <f>VLOOKUP(AD18,STARTOVKA,3,0)</f>
        <v>WITTE Reinhard</v>
      </c>
      <c r="AE19" s="302"/>
      <c r="AF19" s="98"/>
    </row>
    <row r="20" spans="2:32" ht="18.75" customHeight="1" x14ac:dyDescent="0.2">
      <c r="B20" s="304"/>
      <c r="C20" s="188"/>
      <c r="D20" s="96"/>
      <c r="E20" s="198">
        <f ca="1">VLOOKUP(E18,INDIRECT($AK$1),8,0)</f>
        <v>0.1890162037037037</v>
      </c>
      <c r="F20" s="199">
        <f ca="1">VLOOKUP(E18,INDIRECT($AK$1),9,0)</f>
        <v>6.94444444444553E-5</v>
      </c>
      <c r="G20" s="98"/>
      <c r="I20" s="96"/>
      <c r="J20" s="198">
        <f ca="1">VLOOKUP(J18,INDIRECT($AK$1),8,0)</f>
        <v>0.19236111111111112</v>
      </c>
      <c r="K20" s="199">
        <f ca="1">VLOOKUP(J18,INDIRECT($AK$1),9,0)</f>
        <v>3.4143518518518767E-3</v>
      </c>
      <c r="L20" s="98"/>
      <c r="N20" s="96"/>
      <c r="O20" s="198">
        <f ca="1">VLOOKUP(O18,INDIRECT($AK$1),8,0)</f>
        <v>0.18986111111111112</v>
      </c>
      <c r="P20" s="199">
        <f ca="1">VLOOKUP(O18,INDIRECT($AK$1),9,0)</f>
        <v>9.1435185185187451E-4</v>
      </c>
      <c r="Q20" s="98"/>
      <c r="S20" s="96"/>
      <c r="T20" s="198">
        <f ca="1">VLOOKUP(T18,INDIRECT($AK$1),8,0)</f>
        <v>0.18986111111111112</v>
      </c>
      <c r="U20" s="199">
        <f ca="1">VLOOKUP(T18,INDIRECT($AK$1),9,0)</f>
        <v>9.1435185185187451E-4</v>
      </c>
      <c r="V20" s="98"/>
      <c r="X20" s="96"/>
      <c r="Y20" s="198">
        <f ca="1">VLOOKUP(Y18,INDIRECT($AK$1),8,0)</f>
        <v>0.18986111111111112</v>
      </c>
      <c r="Z20" s="199">
        <f ca="1">VLOOKUP(Y18,INDIRECT($AK$1),9,0)</f>
        <v>9.1435185185187451E-4</v>
      </c>
      <c r="AA20" s="98"/>
      <c r="AC20" s="96"/>
      <c r="AD20" s="198">
        <f ca="1">VLOOKUP(AD18,INDIRECT($AK$1),8,0)</f>
        <v>0.18986111111111112</v>
      </c>
      <c r="AE20" s="199">
        <f ca="1">VLOOKUP(AD18,INDIRECT($AK$1),9,0)</f>
        <v>9.1435185185187451E-4</v>
      </c>
      <c r="AF20" s="98"/>
    </row>
    <row r="21" spans="2:32" ht="3" customHeight="1" x14ac:dyDescent="0.2">
      <c r="B21" s="106"/>
      <c r="D21" s="99"/>
      <c r="E21" s="100"/>
      <c r="F21" s="100"/>
      <c r="G21" s="101"/>
      <c r="I21" s="99"/>
      <c r="J21" s="100"/>
      <c r="K21" s="100"/>
      <c r="L21" s="101"/>
      <c r="N21" s="99"/>
      <c r="O21" s="100"/>
      <c r="P21" s="100"/>
      <c r="Q21" s="101"/>
      <c r="S21" s="99"/>
      <c r="T21" s="100"/>
      <c r="U21" s="100"/>
      <c r="V21" s="101"/>
      <c r="X21" s="99"/>
      <c r="Y21" s="100"/>
      <c r="Z21" s="100"/>
      <c r="AA21" s="101"/>
      <c r="AC21" s="99"/>
      <c r="AD21" s="100"/>
      <c r="AE21" s="100"/>
      <c r="AF21" s="101"/>
    </row>
    <row r="22" spans="2:32" ht="3" customHeight="1" x14ac:dyDescent="0.2"/>
    <row r="23" spans="2:32" ht="3" customHeight="1" x14ac:dyDescent="0.2">
      <c r="B23" s="105"/>
      <c r="D23" s="93"/>
      <c r="E23" s="94"/>
      <c r="F23" s="94"/>
      <c r="G23" s="95"/>
      <c r="I23" s="93"/>
      <c r="J23" s="94"/>
      <c r="K23" s="94"/>
      <c r="L23" s="95"/>
      <c r="N23" s="93"/>
      <c r="O23" s="94"/>
      <c r="P23" s="94"/>
      <c r="Q23" s="95"/>
      <c r="S23" s="93"/>
      <c r="T23" s="94"/>
      <c r="U23" s="94"/>
      <c r="V23" s="95"/>
      <c r="X23" s="93"/>
      <c r="Y23" s="94"/>
      <c r="Z23" s="94"/>
      <c r="AA23" s="95"/>
      <c r="AC23" s="93"/>
      <c r="AD23" s="94"/>
      <c r="AE23" s="94"/>
      <c r="AF23" s="95"/>
    </row>
    <row r="24" spans="2:32" ht="18.75" customHeight="1" x14ac:dyDescent="0.2">
      <c r="B24" s="304" t="s">
        <v>126</v>
      </c>
      <c r="C24" s="188"/>
      <c r="D24" s="96"/>
      <c r="E24" s="200">
        <v>13</v>
      </c>
      <c r="F24" s="201" t="str">
        <f ca="1">VLOOKUP(E24,INDIRECT($AK$1),12,0)</f>
        <v/>
      </c>
      <c r="G24" s="98"/>
      <c r="I24" s="96"/>
      <c r="J24" s="200">
        <v>14</v>
      </c>
      <c r="K24" s="201">
        <f ca="1">VLOOKUP(J24,INDIRECT($AK$1),12,0)</f>
        <v>39</v>
      </c>
      <c r="L24" s="98"/>
      <c r="N24" s="96"/>
      <c r="O24" s="200">
        <v>15</v>
      </c>
      <c r="P24" s="201">
        <f ca="1">VLOOKUP(O24,INDIRECT($AK$1),12,0)</f>
        <v>44</v>
      </c>
      <c r="Q24" s="98"/>
      <c r="S24" s="96"/>
      <c r="T24" s="200">
        <v>17</v>
      </c>
      <c r="U24" s="201">
        <f ca="1">VLOOKUP(T24,INDIRECT($AK$1),12,0)</f>
        <v>1</v>
      </c>
      <c r="V24" s="98"/>
      <c r="X24" s="96"/>
      <c r="Y24" s="200">
        <v>18</v>
      </c>
      <c r="Z24" s="201">
        <f ca="1">VLOOKUP(Y24,INDIRECT($AK$1),12,0)</f>
        <v>27</v>
      </c>
      <c r="AA24" s="98"/>
      <c r="AC24" s="96"/>
      <c r="AD24" s="200"/>
      <c r="AE24" s="201"/>
      <c r="AF24" s="98"/>
    </row>
    <row r="25" spans="2:32" ht="12.2" customHeight="1" x14ac:dyDescent="0.2">
      <c r="B25" s="304"/>
      <c r="C25" s="188"/>
      <c r="D25" s="96"/>
      <c r="E25" s="302" t="str">
        <f>VLOOKUP(E24,STARTOVKA,3,0)</f>
        <v>FRANZ Toni</v>
      </c>
      <c r="F25" s="302"/>
      <c r="G25" s="195"/>
      <c r="H25" s="196"/>
      <c r="I25" s="197"/>
      <c r="J25" s="302" t="str">
        <f>VLOOKUP(J24,STARTOVKA,3,0)</f>
        <v>BINAY Noah</v>
      </c>
      <c r="K25" s="302"/>
      <c r="L25" s="195"/>
      <c r="M25" s="196"/>
      <c r="N25" s="197"/>
      <c r="O25" s="302" t="str">
        <f>VLOOKUP(O24,STARTOVKA,3,0)</f>
        <v>BONNES Julius</v>
      </c>
      <c r="P25" s="302"/>
      <c r="Q25" s="195"/>
      <c r="R25" s="196"/>
      <c r="S25" s="197"/>
      <c r="T25" s="302" t="str">
        <f>VLOOKUP(T24,STARTOVKA,3,0)</f>
        <v>CLAUSS Marc</v>
      </c>
      <c r="U25" s="302"/>
      <c r="V25" s="195"/>
      <c r="W25" s="196"/>
      <c r="X25" s="197"/>
      <c r="Y25" s="302" t="str">
        <f>VLOOKUP(Y24,STARTOVKA,3,0)</f>
        <v>ZSCHOCKE Maximilian</v>
      </c>
      <c r="Z25" s="302"/>
      <c r="AA25" s="195"/>
      <c r="AB25" s="196"/>
      <c r="AC25" s="197"/>
      <c r="AD25" s="302"/>
      <c r="AE25" s="302"/>
      <c r="AF25" s="98"/>
    </row>
    <row r="26" spans="2:32" ht="18.75" customHeight="1" x14ac:dyDescent="0.2">
      <c r="B26" s="304"/>
      <c r="C26" s="188"/>
      <c r="D26" s="96"/>
      <c r="E26" s="198" t="str">
        <f ca="1">VLOOKUP(E24,INDIRECT($AK$1),8,0)</f>
        <v>DNF</v>
      </c>
      <c r="F26" s="199" t="str">
        <f ca="1">VLOOKUP(E24,INDIRECT($AK$1),9,0)</f>
        <v>DNF</v>
      </c>
      <c r="G26" s="98"/>
      <c r="I26" s="96"/>
      <c r="J26" s="198">
        <f ca="1">VLOOKUP(J24,INDIRECT($AK$1),8,0)</f>
        <v>0.18986111111111112</v>
      </c>
      <c r="K26" s="199">
        <f ca="1">VLOOKUP(J24,INDIRECT($AK$1),9,0)</f>
        <v>9.1435185185187451E-4</v>
      </c>
      <c r="L26" s="98"/>
      <c r="N26" s="96"/>
      <c r="O26" s="198">
        <f ca="1">VLOOKUP(O24,INDIRECT($AK$1),8,0)</f>
        <v>0.18986111111111112</v>
      </c>
      <c r="P26" s="199">
        <f ca="1">VLOOKUP(O24,INDIRECT($AK$1),9,0)</f>
        <v>9.1435185185187451E-4</v>
      </c>
      <c r="Q26" s="98"/>
      <c r="S26" s="96"/>
      <c r="T26" s="198">
        <f ca="1">VLOOKUP(T24,INDIRECT($AK$1),8,0)</f>
        <v>0.18894675925925924</v>
      </c>
      <c r="U26" s="199">
        <f ca="1">VLOOKUP(T24,INDIRECT($AK$1),9,0)</f>
        <v>0</v>
      </c>
      <c r="V26" s="98"/>
      <c r="X26" s="96"/>
      <c r="Y26" s="198">
        <f ca="1">VLOOKUP(Y24,INDIRECT($AK$1),8,0)</f>
        <v>0.18986111111111112</v>
      </c>
      <c r="Z26" s="199">
        <f ca="1">VLOOKUP(Y24,INDIRECT($AK$1),9,0)</f>
        <v>9.1435185185187451E-4</v>
      </c>
      <c r="AA26" s="98"/>
      <c r="AC26" s="96"/>
      <c r="AD26" s="198"/>
      <c r="AE26" s="199"/>
      <c r="AF26" s="98"/>
    </row>
    <row r="27" spans="2:32" ht="3" customHeight="1" x14ac:dyDescent="0.2">
      <c r="B27" s="106"/>
      <c r="D27" s="99"/>
      <c r="E27" s="100"/>
      <c r="F27" s="100"/>
      <c r="G27" s="101"/>
      <c r="I27" s="99"/>
      <c r="J27" s="100"/>
      <c r="K27" s="100"/>
      <c r="L27" s="101"/>
      <c r="N27" s="99"/>
      <c r="O27" s="100"/>
      <c r="P27" s="100"/>
      <c r="Q27" s="101"/>
      <c r="S27" s="99"/>
      <c r="T27" s="100"/>
      <c r="U27" s="100"/>
      <c r="V27" s="101"/>
      <c r="X27" s="99"/>
      <c r="Y27" s="100"/>
      <c r="Z27" s="100"/>
      <c r="AA27" s="101"/>
      <c r="AC27" s="99"/>
      <c r="AD27" s="100"/>
      <c r="AE27" s="100"/>
      <c r="AF27" s="101"/>
    </row>
    <row r="28" spans="2:32" ht="3" customHeight="1" x14ac:dyDescent="0.2"/>
    <row r="29" spans="2:32" ht="3" customHeight="1" x14ac:dyDescent="0.2">
      <c r="B29" s="105"/>
      <c r="D29" s="93"/>
      <c r="E29" s="94"/>
      <c r="F29" s="94"/>
      <c r="G29" s="95"/>
      <c r="I29" s="93"/>
      <c r="J29" s="94"/>
      <c r="K29" s="94"/>
      <c r="L29" s="95"/>
      <c r="N29" s="93"/>
      <c r="O29" s="94"/>
      <c r="P29" s="94"/>
      <c r="Q29" s="95"/>
      <c r="S29" s="93"/>
      <c r="T29" s="94"/>
      <c r="U29" s="94"/>
      <c r="V29" s="95"/>
      <c r="X29" s="93"/>
      <c r="Y29" s="94"/>
      <c r="Z29" s="94"/>
      <c r="AA29" s="95"/>
      <c r="AC29" s="93"/>
      <c r="AD29" s="94"/>
      <c r="AE29" s="94"/>
      <c r="AF29" s="95"/>
    </row>
    <row r="30" spans="2:32" ht="18.75" customHeight="1" x14ac:dyDescent="0.2">
      <c r="B30" s="304" t="s">
        <v>132</v>
      </c>
      <c r="C30" s="188"/>
      <c r="D30" s="96"/>
      <c r="E30" s="200">
        <v>19</v>
      </c>
      <c r="F30" s="201">
        <f ca="1">VLOOKUP(E30,INDIRECT($AK$1),12,0)</f>
        <v>17</v>
      </c>
      <c r="G30" s="98"/>
      <c r="I30" s="96"/>
      <c r="J30" s="200">
        <v>20</v>
      </c>
      <c r="K30" s="201" t="str">
        <f ca="1">VLOOKUP(J30,INDIRECT($AK$1),12,0)</f>
        <v/>
      </c>
      <c r="L30" s="98"/>
      <c r="N30" s="96"/>
      <c r="O30" s="200">
        <v>21</v>
      </c>
      <c r="P30" s="201" t="str">
        <f ca="1">VLOOKUP(O30,INDIRECT($AK$1),12,0)</f>
        <v/>
      </c>
      <c r="Q30" s="98"/>
      <c r="S30" s="96"/>
      <c r="T30" s="200">
        <v>22</v>
      </c>
      <c r="U30" s="201">
        <f ca="1">VLOOKUP(T30,INDIRECT($AK$1),12,0)</f>
        <v>35</v>
      </c>
      <c r="V30" s="98"/>
      <c r="X30" s="96"/>
      <c r="Y30" s="200">
        <v>23</v>
      </c>
      <c r="Z30" s="201">
        <f ca="1">VLOOKUP(Y30,INDIRECT($AK$1),12,0)</f>
        <v>103</v>
      </c>
      <c r="AA30" s="98"/>
      <c r="AC30" s="96"/>
      <c r="AD30" s="200"/>
      <c r="AE30" s="201"/>
      <c r="AF30" s="98"/>
    </row>
    <row r="31" spans="2:32" ht="12.2" customHeight="1" x14ac:dyDescent="0.2">
      <c r="B31" s="304"/>
      <c r="C31" s="188"/>
      <c r="D31" s="96"/>
      <c r="E31" s="302" t="e">
        <f>VLOOKUP(E30,STARTOVKA,3,0)</f>
        <v>#N/A</v>
      </c>
      <c r="F31" s="302"/>
      <c r="G31" s="195"/>
      <c r="H31" s="196"/>
      <c r="I31" s="197"/>
      <c r="J31" s="302" t="e">
        <f>VLOOKUP(J30,STARTOVKA,3,0)</f>
        <v>#N/A</v>
      </c>
      <c r="K31" s="302"/>
      <c r="L31" s="195"/>
      <c r="M31" s="196"/>
      <c r="N31" s="197"/>
      <c r="O31" s="302" t="str">
        <f>VLOOKUP(O30,STARTOVKA,3,0)</f>
        <v>DICKEL Jorge</v>
      </c>
      <c r="P31" s="302"/>
      <c r="Q31" s="195"/>
      <c r="R31" s="196"/>
      <c r="S31" s="197"/>
      <c r="T31" s="302" t="str">
        <f>VLOOKUP(T30,STARTOVKA,3,0)</f>
        <v>HAUPT Tarik</v>
      </c>
      <c r="U31" s="302"/>
      <c r="V31" s="195"/>
      <c r="W31" s="196"/>
      <c r="X31" s="197"/>
      <c r="Y31" s="302" t="str">
        <f>VLOOKUP(Y30,STARTOVKA,3,0)</f>
        <v>POUL Rudolph</v>
      </c>
      <c r="Z31" s="302"/>
      <c r="AA31" s="195"/>
      <c r="AB31" s="196"/>
      <c r="AC31" s="197"/>
      <c r="AD31" s="302"/>
      <c r="AE31" s="302"/>
      <c r="AF31" s="98"/>
    </row>
    <row r="32" spans="2:32" ht="18.75" customHeight="1" x14ac:dyDescent="0.2">
      <c r="B32" s="304"/>
      <c r="C32" s="188"/>
      <c r="D32" s="96"/>
      <c r="E32" s="198">
        <f ca="1">VLOOKUP(E30,INDIRECT($AK$1),8,0)</f>
        <v>0.18986111111111112</v>
      </c>
      <c r="F32" s="199">
        <f ca="1">VLOOKUP(E30,INDIRECT($AK$1),9,0)</f>
        <v>9.1435185185187451E-4</v>
      </c>
      <c r="G32" s="98"/>
      <c r="I32" s="96"/>
      <c r="J32" s="198" t="str">
        <f ca="1">VLOOKUP(J30,INDIRECT($AK$1),8,0)</f>
        <v>DNF</v>
      </c>
      <c r="K32" s="199" t="str">
        <f ca="1">VLOOKUP(J30,INDIRECT($AK$1),9,0)</f>
        <v>DNF</v>
      </c>
      <c r="L32" s="98"/>
      <c r="N32" s="96"/>
      <c r="O32" s="198" t="str">
        <f ca="1">VLOOKUP(O30,INDIRECT($AK$1),8,0)</f>
        <v>DNF</v>
      </c>
      <c r="P32" s="199" t="str">
        <f ca="1">VLOOKUP(O30,INDIRECT($AK$1),9,0)</f>
        <v>DNF</v>
      </c>
      <c r="Q32" s="98"/>
      <c r="S32" s="96"/>
      <c r="T32" s="198">
        <f ca="1">VLOOKUP(T30,INDIRECT($AK$1),8,0)</f>
        <v>0.18986111111111112</v>
      </c>
      <c r="U32" s="199">
        <f ca="1">VLOOKUP(T30,INDIRECT($AK$1),9,0)</f>
        <v>9.1435185185187451E-4</v>
      </c>
      <c r="V32" s="98"/>
      <c r="X32" s="96"/>
      <c r="Y32" s="198">
        <f ca="1">VLOOKUP(Y30,INDIRECT($AK$1),8,0)</f>
        <v>0.19555555555555554</v>
      </c>
      <c r="Z32" s="199">
        <f ca="1">VLOOKUP(Y30,INDIRECT($AK$1),9,0)</f>
        <v>6.6087962962962932E-3</v>
      </c>
      <c r="AA32" s="98"/>
      <c r="AC32" s="96"/>
      <c r="AD32" s="198"/>
      <c r="AE32" s="199"/>
      <c r="AF32" s="98"/>
    </row>
    <row r="33" spans="2:32" ht="3" customHeight="1" x14ac:dyDescent="0.2">
      <c r="B33" s="106"/>
      <c r="D33" s="99"/>
      <c r="E33" s="100"/>
      <c r="F33" s="100"/>
      <c r="G33" s="101"/>
      <c r="I33" s="99"/>
      <c r="J33" s="100"/>
      <c r="K33" s="100"/>
      <c r="L33" s="101"/>
      <c r="N33" s="99"/>
      <c r="O33" s="100"/>
      <c r="P33" s="100"/>
      <c r="Q33" s="101"/>
      <c r="S33" s="99"/>
      <c r="T33" s="100"/>
      <c r="U33" s="100"/>
      <c r="V33" s="101"/>
      <c r="X33" s="99"/>
      <c r="Y33" s="100"/>
      <c r="Z33" s="100"/>
      <c r="AA33" s="101"/>
      <c r="AC33" s="99"/>
      <c r="AD33" s="100"/>
      <c r="AE33" s="100"/>
      <c r="AF33" s="101"/>
    </row>
    <row r="34" spans="2:32" ht="3" customHeight="1" x14ac:dyDescent="0.2"/>
    <row r="35" spans="2:32" ht="3" customHeight="1" x14ac:dyDescent="0.2">
      <c r="B35" s="105"/>
      <c r="D35" s="93"/>
      <c r="E35" s="94"/>
      <c r="F35" s="94"/>
      <c r="G35" s="95"/>
      <c r="I35" s="93"/>
      <c r="J35" s="94"/>
      <c r="K35" s="94"/>
      <c r="L35" s="95"/>
      <c r="N35" s="93"/>
      <c r="O35" s="94"/>
      <c r="P35" s="94"/>
      <c r="Q35" s="95"/>
      <c r="S35" s="93"/>
      <c r="T35" s="94"/>
      <c r="U35" s="94"/>
      <c r="V35" s="95"/>
      <c r="X35" s="93"/>
      <c r="Y35" s="94"/>
      <c r="Z35" s="94"/>
      <c r="AA35" s="95"/>
      <c r="AC35" s="93"/>
      <c r="AD35" s="94"/>
      <c r="AE35" s="94"/>
      <c r="AF35" s="95"/>
    </row>
    <row r="36" spans="2:32" ht="18.75" customHeight="1" x14ac:dyDescent="0.2">
      <c r="B36" s="304" t="s">
        <v>136</v>
      </c>
      <c r="C36" s="188"/>
      <c r="D36" s="96"/>
      <c r="E36" s="200">
        <v>25</v>
      </c>
      <c r="F36" s="201">
        <f ca="1">VLOOKUP(E36,INDIRECT($AK$1),12,0)</f>
        <v>61</v>
      </c>
      <c r="G36" s="98"/>
      <c r="I36" s="96"/>
      <c r="J36" s="200">
        <v>26</v>
      </c>
      <c r="K36" s="201">
        <f ca="1">VLOOKUP(J36,INDIRECT($AK$1),12,0)</f>
        <v>19</v>
      </c>
      <c r="L36" s="98"/>
      <c r="N36" s="96"/>
      <c r="O36" s="200">
        <v>27</v>
      </c>
      <c r="P36" s="201">
        <f ca="1">VLOOKUP(O36,INDIRECT($AK$1),12,0)</f>
        <v>13</v>
      </c>
      <c r="Q36" s="98"/>
      <c r="S36" s="96"/>
      <c r="T36" s="200">
        <v>28</v>
      </c>
      <c r="U36" s="201">
        <f ca="1">VLOOKUP(T36,INDIRECT($AK$1),12,0)</f>
        <v>102</v>
      </c>
      <c r="V36" s="98"/>
      <c r="X36" s="96"/>
      <c r="Y36" s="200">
        <v>29</v>
      </c>
      <c r="Z36" s="201" t="str">
        <f ca="1">VLOOKUP(Y36,INDIRECT($AK$1),12,0)</f>
        <v/>
      </c>
      <c r="AA36" s="98"/>
      <c r="AC36" s="96"/>
      <c r="AD36" s="200">
        <v>30</v>
      </c>
      <c r="AE36" s="201">
        <f ca="1">VLOOKUP(AD36,INDIRECT($AK$1),12,0)</f>
        <v>71</v>
      </c>
      <c r="AF36" s="98"/>
    </row>
    <row r="37" spans="2:32" ht="12.2" customHeight="1" x14ac:dyDescent="0.2">
      <c r="B37" s="304"/>
      <c r="C37" s="188"/>
      <c r="D37" s="96"/>
      <c r="E37" s="302" t="e">
        <f>VLOOKUP(E36,STARTOVKA,3,0)</f>
        <v>#N/A</v>
      </c>
      <c r="F37" s="302"/>
      <c r="G37" s="195"/>
      <c r="H37" s="196"/>
      <c r="I37" s="197"/>
      <c r="J37" s="302" t="e">
        <f>VLOOKUP(J36,STARTOVKA,3,0)</f>
        <v>#N/A</v>
      </c>
      <c r="K37" s="302"/>
      <c r="L37" s="195"/>
      <c r="M37" s="196"/>
      <c r="N37" s="197"/>
      <c r="O37" s="302" t="e">
        <f>VLOOKUP(O36,STARTOVKA,3,0)</f>
        <v>#N/A</v>
      </c>
      <c r="P37" s="302"/>
      <c r="Q37" s="195"/>
      <c r="R37" s="196"/>
      <c r="S37" s="197"/>
      <c r="T37" s="302" t="e">
        <f>VLOOKUP(T36,STARTOVKA,3,0)</f>
        <v>#N/A</v>
      </c>
      <c r="U37" s="302"/>
      <c r="V37" s="195"/>
      <c r="W37" s="196"/>
      <c r="X37" s="197"/>
      <c r="Y37" s="302" t="e">
        <f>VLOOKUP(Y36,STARTOVKA,3,0)</f>
        <v>#N/A</v>
      </c>
      <c r="Z37" s="302"/>
      <c r="AA37" s="195"/>
      <c r="AB37" s="196"/>
      <c r="AC37" s="197"/>
      <c r="AD37" s="302" t="e">
        <f>VLOOKUP(AD36,STARTOVKA,3,0)</f>
        <v>#N/A</v>
      </c>
      <c r="AE37" s="302"/>
      <c r="AF37" s="98"/>
    </row>
    <row r="38" spans="2:32" ht="18.75" customHeight="1" x14ac:dyDescent="0.2">
      <c r="B38" s="304"/>
      <c r="C38" s="188"/>
      <c r="D38" s="96"/>
      <c r="E38" s="198">
        <f ca="1">VLOOKUP(E36,INDIRECT($AK$1),8,0)</f>
        <v>0.18986111111111112</v>
      </c>
      <c r="F38" s="199">
        <f ca="1">VLOOKUP(E36,INDIRECT($AK$1),9,0)</f>
        <v>9.1435185185187451E-4</v>
      </c>
      <c r="G38" s="98"/>
      <c r="I38" s="96"/>
      <c r="J38" s="198">
        <f ca="1">VLOOKUP(J36,INDIRECT($AK$1),8,0)</f>
        <v>0.18986111111111112</v>
      </c>
      <c r="K38" s="199">
        <f ca="1">VLOOKUP(J36,INDIRECT($AK$1),9,0)</f>
        <v>9.1435185185187451E-4</v>
      </c>
      <c r="L38" s="98"/>
      <c r="N38" s="96"/>
      <c r="O38" s="198">
        <f ca="1">VLOOKUP(O36,INDIRECT($AK$1),8,0)</f>
        <v>0.18982638888888889</v>
      </c>
      <c r="P38" s="199">
        <f ca="1">VLOOKUP(O36,INDIRECT($AK$1),9,0)</f>
        <v>8.7962962962964686E-4</v>
      </c>
      <c r="Q38" s="98"/>
      <c r="S38" s="96"/>
      <c r="T38" s="198">
        <f ca="1">VLOOKUP(T36,INDIRECT($AK$1),8,0)</f>
        <v>0.19524305555555554</v>
      </c>
      <c r="U38" s="199">
        <f ca="1">VLOOKUP(T36,INDIRECT($AK$1),9,0)</f>
        <v>6.2962962962962998E-3</v>
      </c>
      <c r="V38" s="98"/>
      <c r="X38" s="96"/>
      <c r="Y38" s="198" t="str">
        <f ca="1">VLOOKUP(Y36,INDIRECT($AK$1),8,0)</f>
        <v>DNF</v>
      </c>
      <c r="Z38" s="199" t="str">
        <f ca="1">VLOOKUP(Y36,INDIRECT($AK$1),9,0)</f>
        <v>DNF</v>
      </c>
      <c r="AA38" s="98"/>
      <c r="AC38" s="96"/>
      <c r="AD38" s="198">
        <f ca="1">VLOOKUP(AD36,INDIRECT($AK$1),8,0)</f>
        <v>0.18986111111111112</v>
      </c>
      <c r="AE38" s="199">
        <f ca="1">VLOOKUP(AD36,INDIRECT($AK$1),9,0)</f>
        <v>9.1435185185187451E-4</v>
      </c>
      <c r="AF38" s="98"/>
    </row>
    <row r="39" spans="2:32" ht="3" customHeight="1" x14ac:dyDescent="0.2">
      <c r="B39" s="106"/>
      <c r="D39" s="99"/>
      <c r="E39" s="100"/>
      <c r="F39" s="100"/>
      <c r="G39" s="101"/>
      <c r="I39" s="99"/>
      <c r="J39" s="100"/>
      <c r="K39" s="100"/>
      <c r="L39" s="101"/>
      <c r="N39" s="99"/>
      <c r="O39" s="100"/>
      <c r="P39" s="100"/>
      <c r="Q39" s="101"/>
      <c r="S39" s="99"/>
      <c r="T39" s="100"/>
      <c r="U39" s="100"/>
      <c r="V39" s="101"/>
      <c r="X39" s="99"/>
      <c r="Y39" s="100"/>
      <c r="Z39" s="100"/>
      <c r="AA39" s="101"/>
      <c r="AC39" s="99"/>
      <c r="AD39" s="100"/>
      <c r="AE39" s="100"/>
      <c r="AF39" s="101"/>
    </row>
    <row r="40" spans="2:32" ht="3" customHeight="1" x14ac:dyDescent="0.2"/>
    <row r="41" spans="2:32" ht="3" customHeight="1" x14ac:dyDescent="0.2">
      <c r="B41" s="105"/>
      <c r="D41" s="93"/>
      <c r="E41" s="94"/>
      <c r="F41" s="94"/>
      <c r="G41" s="95"/>
      <c r="I41" s="93"/>
      <c r="J41" s="94"/>
      <c r="K41" s="94"/>
      <c r="L41" s="95"/>
      <c r="N41" s="93"/>
      <c r="O41" s="94"/>
      <c r="P41" s="94"/>
      <c r="Q41" s="95"/>
      <c r="S41" s="93"/>
      <c r="T41" s="94"/>
      <c r="U41" s="94"/>
      <c r="V41" s="95"/>
      <c r="X41" s="93"/>
      <c r="Y41" s="94"/>
      <c r="Z41" s="94"/>
      <c r="AA41" s="95"/>
      <c r="AC41" s="93"/>
      <c r="AD41" s="94"/>
      <c r="AE41" s="94"/>
      <c r="AF41" s="95"/>
    </row>
    <row r="42" spans="2:32" ht="18.75" customHeight="1" x14ac:dyDescent="0.2">
      <c r="B42" s="304" t="s">
        <v>138</v>
      </c>
      <c r="C42" s="188"/>
      <c r="D42" s="96"/>
      <c r="E42" s="200">
        <v>31</v>
      </c>
      <c r="F42" s="201">
        <f ca="1">VLOOKUP(E42,INDIRECT($AK$1),12,0)</f>
        <v>65</v>
      </c>
      <c r="G42" s="98"/>
      <c r="I42" s="96"/>
      <c r="J42" s="200">
        <v>32</v>
      </c>
      <c r="K42" s="201" t="str">
        <f ca="1">VLOOKUP(J42,INDIRECT($AK$1),12,0)</f>
        <v/>
      </c>
      <c r="L42" s="98"/>
      <c r="N42" s="96"/>
      <c r="O42" s="200">
        <v>33</v>
      </c>
      <c r="P42" s="201">
        <f ca="1">VLOOKUP(O42,INDIRECT($AK$1),12,0)</f>
        <v>94</v>
      </c>
      <c r="Q42" s="98"/>
      <c r="S42" s="96"/>
      <c r="T42" s="200">
        <v>34</v>
      </c>
      <c r="U42" s="201" t="str">
        <f ca="1">VLOOKUP(T42,INDIRECT($AK$1),12,0)</f>
        <v/>
      </c>
      <c r="V42" s="98"/>
      <c r="X42" s="96"/>
      <c r="Y42" s="200">
        <v>35</v>
      </c>
      <c r="Z42" s="201">
        <f ca="1">VLOOKUP(Y42,INDIRECT($AK$1),12,0)</f>
        <v>20</v>
      </c>
      <c r="AA42" s="98"/>
      <c r="AC42" s="96"/>
      <c r="AD42" s="200">
        <v>36</v>
      </c>
      <c r="AE42" s="201">
        <f ca="1">VLOOKUP(AD42,INDIRECT($AK$1),12,0)</f>
        <v>31</v>
      </c>
      <c r="AF42" s="98"/>
    </row>
    <row r="43" spans="2:32" ht="12.2" customHeight="1" x14ac:dyDescent="0.2">
      <c r="B43" s="304"/>
      <c r="C43" s="188"/>
      <c r="D43" s="96"/>
      <c r="E43" s="302" t="str">
        <f>VLOOKUP(E42,STARTOVKA,3,0)</f>
        <v xml:space="preserve">MORÁVEK Zdeněk </v>
      </c>
      <c r="F43" s="302"/>
      <c r="G43" s="195"/>
      <c r="H43" s="196"/>
      <c r="I43" s="197"/>
      <c r="J43" s="302" t="str">
        <f>VLOOKUP(J42,STARTOVKA,3,0)</f>
        <v xml:space="preserve">KUNT Lukáš </v>
      </c>
      <c r="K43" s="302"/>
      <c r="L43" s="195"/>
      <c r="M43" s="196"/>
      <c r="N43" s="197"/>
      <c r="O43" s="302" t="str">
        <f>VLOOKUP(O42,STARTOVKA,3,0)</f>
        <v xml:space="preserve">VOJÍŘ Jaroslav </v>
      </c>
      <c r="P43" s="302"/>
      <c r="Q43" s="195"/>
      <c r="R43" s="196"/>
      <c r="S43" s="197"/>
      <c r="T43" s="302" t="str">
        <f>VLOOKUP(T42,STARTOVKA,3,0)</f>
        <v xml:space="preserve">SCHUBERT Štěpán </v>
      </c>
      <c r="U43" s="302"/>
      <c r="V43" s="195"/>
      <c r="W43" s="196"/>
      <c r="X43" s="197"/>
      <c r="Y43" s="302" t="str">
        <f>VLOOKUP(Y42,STARTOVKA,3,0)</f>
        <v xml:space="preserve">KUTIŠ Martin </v>
      </c>
      <c r="Z43" s="302"/>
      <c r="AA43" s="195"/>
      <c r="AB43" s="196"/>
      <c r="AC43" s="197"/>
      <c r="AD43" s="302" t="e">
        <f>VLOOKUP(AD42,STARTOVKA,3,0)</f>
        <v>#N/A</v>
      </c>
      <c r="AE43" s="302"/>
      <c r="AF43" s="98"/>
    </row>
    <row r="44" spans="2:32" ht="18.75" customHeight="1" x14ac:dyDescent="0.2">
      <c r="B44" s="304"/>
      <c r="C44" s="188"/>
      <c r="D44" s="96"/>
      <c r="E44" s="198">
        <f ca="1">VLOOKUP(E42,INDIRECT($AK$1),8,0)</f>
        <v>0.18986111111111112</v>
      </c>
      <c r="F44" s="199">
        <f ca="1">VLOOKUP(E42,INDIRECT($AK$1),9,0)</f>
        <v>9.1435185185187451E-4</v>
      </c>
      <c r="G44" s="98"/>
      <c r="I44" s="96"/>
      <c r="J44" s="198" t="str">
        <f ca="1">VLOOKUP(J42,INDIRECT($AK$1),8,0)</f>
        <v>DNF</v>
      </c>
      <c r="K44" s="199" t="str">
        <f ca="1">VLOOKUP(J42,INDIRECT($AK$1),9,0)</f>
        <v>DNF</v>
      </c>
      <c r="L44" s="98"/>
      <c r="N44" s="96"/>
      <c r="O44" s="198">
        <f ca="1">VLOOKUP(O42,INDIRECT($AK$1),8,0)</f>
        <v>0.19274305555555554</v>
      </c>
      <c r="P44" s="199">
        <f ca="1">VLOOKUP(O42,INDIRECT($AK$1),9,0)</f>
        <v>3.7962962962962976E-3</v>
      </c>
      <c r="Q44" s="98"/>
      <c r="S44" s="96"/>
      <c r="T44" s="198" t="str">
        <f ca="1">VLOOKUP(T42,INDIRECT($AK$1),8,0)</f>
        <v>DNF</v>
      </c>
      <c r="U44" s="199" t="str">
        <f ca="1">VLOOKUP(T42,INDIRECT($AK$1),9,0)</f>
        <v>DNF</v>
      </c>
      <c r="V44" s="98"/>
      <c r="X44" s="96"/>
      <c r="Y44" s="198">
        <f ca="1">VLOOKUP(Y42,INDIRECT($AK$1),8,0)</f>
        <v>0.18986111111111112</v>
      </c>
      <c r="Z44" s="199">
        <f ca="1">VLOOKUP(Y42,INDIRECT($AK$1),9,0)</f>
        <v>9.1435185185187451E-4</v>
      </c>
      <c r="AA44" s="98"/>
      <c r="AC44" s="96"/>
      <c r="AD44" s="198">
        <f ca="1">VLOOKUP(AD42,INDIRECT($AK$1),8,0)</f>
        <v>0.18986111111111112</v>
      </c>
      <c r="AE44" s="199">
        <f ca="1">VLOOKUP(AD42,INDIRECT($AK$1),9,0)</f>
        <v>9.1435185185187451E-4</v>
      </c>
      <c r="AF44" s="98"/>
    </row>
    <row r="45" spans="2:32" ht="3" customHeight="1" x14ac:dyDescent="0.2">
      <c r="B45" s="106"/>
      <c r="D45" s="99"/>
      <c r="E45" s="100"/>
      <c r="F45" s="100"/>
      <c r="G45" s="101"/>
      <c r="I45" s="99"/>
      <c r="J45" s="100"/>
      <c r="K45" s="100"/>
      <c r="L45" s="101"/>
      <c r="N45" s="99"/>
      <c r="O45" s="100"/>
      <c r="P45" s="100"/>
      <c r="Q45" s="101"/>
      <c r="S45" s="99"/>
      <c r="T45" s="100"/>
      <c r="U45" s="100"/>
      <c r="V45" s="101"/>
      <c r="X45" s="99"/>
      <c r="Y45" s="100"/>
      <c r="Z45" s="100"/>
      <c r="AA45" s="101"/>
      <c r="AC45" s="99"/>
      <c r="AD45" s="100"/>
      <c r="AE45" s="100"/>
      <c r="AF45" s="101"/>
    </row>
    <row r="46" spans="2:32" ht="3" customHeight="1" x14ac:dyDescent="0.2"/>
    <row r="47" spans="2:32" ht="3" customHeight="1" x14ac:dyDescent="0.2">
      <c r="B47" s="105"/>
      <c r="D47" s="93"/>
      <c r="E47" s="94"/>
      <c r="F47" s="94"/>
      <c r="G47" s="95"/>
      <c r="I47" s="93"/>
      <c r="J47" s="94"/>
      <c r="K47" s="94"/>
      <c r="L47" s="95"/>
      <c r="N47" s="93"/>
      <c r="O47" s="94"/>
      <c r="P47" s="94"/>
      <c r="Q47" s="95"/>
      <c r="S47" s="93"/>
      <c r="T47" s="94"/>
      <c r="U47" s="94"/>
      <c r="V47" s="95"/>
      <c r="X47" s="93"/>
      <c r="Y47" s="94"/>
      <c r="Z47" s="94"/>
      <c r="AA47" s="95"/>
      <c r="AC47" s="93"/>
      <c r="AD47" s="94"/>
      <c r="AE47" s="94"/>
      <c r="AF47" s="95"/>
    </row>
    <row r="48" spans="2:32" ht="18.75" customHeight="1" x14ac:dyDescent="0.2">
      <c r="B48" s="304" t="s">
        <v>140</v>
      </c>
      <c r="C48" s="188"/>
      <c r="D48" s="96"/>
      <c r="E48" s="200">
        <v>37</v>
      </c>
      <c r="F48" s="201">
        <f ca="1">VLOOKUP(E48,INDIRECT($AK$1),12,0)</f>
        <v>107</v>
      </c>
      <c r="G48" s="98"/>
      <c r="I48" s="96"/>
      <c r="J48" s="200">
        <v>38</v>
      </c>
      <c r="K48" s="201">
        <f ca="1">VLOOKUP(J48,INDIRECT($AK$1),12,0)</f>
        <v>104</v>
      </c>
      <c r="L48" s="98"/>
      <c r="N48" s="96"/>
      <c r="O48" s="200">
        <v>39</v>
      </c>
      <c r="P48" s="201">
        <f ca="1">VLOOKUP(O48,INDIRECT($AK$1),12,0)</f>
        <v>56</v>
      </c>
      <c r="Q48" s="98"/>
      <c r="S48" s="96"/>
      <c r="T48" s="200">
        <v>40</v>
      </c>
      <c r="U48" s="201">
        <f ca="1">VLOOKUP(T48,INDIRECT($AK$1),12,0)</f>
        <v>2</v>
      </c>
      <c r="V48" s="98"/>
      <c r="X48" s="96"/>
      <c r="Y48" s="200">
        <v>41</v>
      </c>
      <c r="Z48" s="201">
        <f ca="1">VLOOKUP(Y48,INDIRECT($AK$1),12,0)</f>
        <v>95</v>
      </c>
      <c r="AA48" s="98"/>
      <c r="AC48" s="96"/>
      <c r="AD48" s="200">
        <v>42</v>
      </c>
      <c r="AE48" s="201">
        <f ca="1">VLOOKUP(AD48,INDIRECT($AK$1),12,0)</f>
        <v>106</v>
      </c>
      <c r="AF48" s="98"/>
    </row>
    <row r="49" spans="2:32" ht="12.2" customHeight="1" x14ac:dyDescent="0.2">
      <c r="B49" s="304"/>
      <c r="C49" s="188"/>
      <c r="D49" s="96"/>
      <c r="E49" s="302" t="e">
        <f>VLOOKUP(E48,STARTOVKA,3,0)</f>
        <v>#N/A</v>
      </c>
      <c r="F49" s="302"/>
      <c r="G49" s="195"/>
      <c r="H49" s="196"/>
      <c r="I49" s="197"/>
      <c r="J49" s="302" t="e">
        <f>VLOOKUP(J48,STARTOVKA,3,0)</f>
        <v>#N/A</v>
      </c>
      <c r="K49" s="302"/>
      <c r="L49" s="195"/>
      <c r="M49" s="196"/>
      <c r="N49" s="197"/>
      <c r="O49" s="302" t="e">
        <f>VLOOKUP(O48,STARTOVKA,3,0)</f>
        <v>#N/A</v>
      </c>
      <c r="P49" s="302"/>
      <c r="Q49" s="195"/>
      <c r="R49" s="196"/>
      <c r="S49" s="197"/>
      <c r="T49" s="302" t="e">
        <f>VLOOKUP(T48,STARTOVKA,3,0)</f>
        <v>#N/A</v>
      </c>
      <c r="U49" s="302"/>
      <c r="V49" s="195"/>
      <c r="W49" s="196"/>
      <c r="X49" s="197"/>
      <c r="Y49" s="302" t="str">
        <f>VLOOKUP(Y48,STARTOVKA,3,0)</f>
        <v xml:space="preserve">ŠULC Jakub </v>
      </c>
      <c r="Z49" s="302"/>
      <c r="AA49" s="195"/>
      <c r="AB49" s="196"/>
      <c r="AC49" s="197"/>
      <c r="AD49" s="302" t="str">
        <f>VLOOKUP(AD48,STARTOVKA,3,0)</f>
        <v xml:space="preserve">ANDRŠ Jakub </v>
      </c>
      <c r="AE49" s="302"/>
      <c r="AF49" s="98"/>
    </row>
    <row r="50" spans="2:32" ht="18.75" customHeight="1" x14ac:dyDescent="0.2">
      <c r="B50" s="304"/>
      <c r="C50" s="188"/>
      <c r="D50" s="96"/>
      <c r="E50" s="198">
        <f ca="1">VLOOKUP(E48,INDIRECT($AK$1),8,0)</f>
        <v>0.19790509259259259</v>
      </c>
      <c r="F50" s="199">
        <f ca="1">VLOOKUP(E48,INDIRECT($AK$1),9,0)</f>
        <v>8.9583333333333459E-3</v>
      </c>
      <c r="G50" s="98"/>
      <c r="I50" s="96"/>
      <c r="J50" s="198">
        <f ca="1">VLOOKUP(J48,INDIRECT($AK$1),8,0)</f>
        <v>0.19555555555555554</v>
      </c>
      <c r="K50" s="199">
        <f ca="1">VLOOKUP(J48,INDIRECT($AK$1),9,0)</f>
        <v>6.6087962962962932E-3</v>
      </c>
      <c r="L50" s="98"/>
      <c r="N50" s="96"/>
      <c r="O50" s="198">
        <f ca="1">VLOOKUP(O48,INDIRECT($AK$1),8,0)</f>
        <v>0.18986111111111112</v>
      </c>
      <c r="P50" s="199">
        <f ca="1">VLOOKUP(O48,INDIRECT($AK$1),9,0)</f>
        <v>9.1435185185187451E-4</v>
      </c>
      <c r="Q50" s="98"/>
      <c r="S50" s="96"/>
      <c r="T50" s="198">
        <f ca="1">VLOOKUP(T48,INDIRECT($AK$1),8,0)</f>
        <v>0.18894675925925924</v>
      </c>
      <c r="U50" s="199">
        <f ca="1">VLOOKUP(T48,INDIRECT($AK$1),9,0)</f>
        <v>0</v>
      </c>
      <c r="V50" s="98"/>
      <c r="X50" s="96"/>
      <c r="Y50" s="198">
        <f ca="1">VLOOKUP(Y48,INDIRECT($AK$1),8,0)</f>
        <v>0.19280092592592593</v>
      </c>
      <c r="Z50" s="199">
        <f ca="1">VLOOKUP(Y48,INDIRECT($AK$1),9,0)</f>
        <v>3.8541666666666863E-3</v>
      </c>
      <c r="AA50" s="98"/>
      <c r="AC50" s="96"/>
      <c r="AD50" s="198">
        <f ca="1">VLOOKUP(AD48,INDIRECT($AK$1),8,0)</f>
        <v>0.19672453703703702</v>
      </c>
      <c r="AE50" s="199">
        <f ca="1">VLOOKUP(AD48,INDIRECT($AK$1),9,0)</f>
        <v>7.7777777777777724E-3</v>
      </c>
      <c r="AF50" s="98"/>
    </row>
    <row r="51" spans="2:32" ht="3" customHeight="1" x14ac:dyDescent="0.2">
      <c r="B51" s="106"/>
      <c r="D51" s="99"/>
      <c r="E51" s="100"/>
      <c r="F51" s="100"/>
      <c r="G51" s="101"/>
      <c r="I51" s="99"/>
      <c r="J51" s="100"/>
      <c r="K51" s="100"/>
      <c r="L51" s="101"/>
      <c r="N51" s="99"/>
      <c r="O51" s="100"/>
      <c r="P51" s="100"/>
      <c r="Q51" s="101"/>
      <c r="S51" s="99"/>
      <c r="T51" s="100"/>
      <c r="U51" s="100"/>
      <c r="V51" s="101"/>
      <c r="X51" s="99"/>
      <c r="Y51" s="100"/>
      <c r="Z51" s="100"/>
      <c r="AA51" s="101"/>
      <c r="AC51" s="99"/>
      <c r="AD51" s="100"/>
      <c r="AE51" s="100"/>
      <c r="AF51" s="101"/>
    </row>
    <row r="52" spans="2:32" ht="3" customHeight="1" x14ac:dyDescent="0.2"/>
    <row r="53" spans="2:32" ht="3" customHeight="1" x14ac:dyDescent="0.2">
      <c r="B53" s="105"/>
      <c r="D53" s="93"/>
      <c r="E53" s="94"/>
      <c r="F53" s="94"/>
      <c r="G53" s="95"/>
      <c r="I53" s="93"/>
      <c r="J53" s="94"/>
      <c r="K53" s="94"/>
      <c r="L53" s="95"/>
      <c r="N53" s="93"/>
      <c r="O53" s="94"/>
      <c r="P53" s="94"/>
      <c r="Q53" s="95"/>
      <c r="S53" s="93"/>
      <c r="T53" s="94"/>
      <c r="U53" s="94"/>
      <c r="V53" s="95"/>
      <c r="X53" s="93"/>
      <c r="Y53" s="94"/>
      <c r="Z53" s="94"/>
      <c r="AA53" s="95"/>
      <c r="AC53" s="93"/>
      <c r="AD53" s="94"/>
      <c r="AE53" s="94"/>
      <c r="AF53" s="95"/>
    </row>
    <row r="54" spans="2:32" ht="18.75" customHeight="1" x14ac:dyDescent="0.2">
      <c r="B54" s="304" t="s">
        <v>142</v>
      </c>
      <c r="C54" s="188"/>
      <c r="D54" s="96"/>
      <c r="E54" s="200">
        <v>43</v>
      </c>
      <c r="F54" s="201" t="str">
        <f ca="1">VLOOKUP(E54,INDIRECT($AK$1),12,0)</f>
        <v/>
      </c>
      <c r="G54" s="98"/>
      <c r="I54" s="96"/>
      <c r="J54" s="200">
        <v>44</v>
      </c>
      <c r="K54" s="201">
        <f ca="1">VLOOKUP(J54,INDIRECT($AK$1),12,0)</f>
        <v>80</v>
      </c>
      <c r="L54" s="98"/>
      <c r="N54" s="96"/>
      <c r="O54" s="200">
        <v>45</v>
      </c>
      <c r="P54" s="201">
        <f ca="1">VLOOKUP(O54,INDIRECT($AK$1),12,0)</f>
        <v>76</v>
      </c>
      <c r="Q54" s="98"/>
      <c r="S54" s="96"/>
      <c r="T54" s="200">
        <v>46</v>
      </c>
      <c r="U54" s="201">
        <f ca="1">VLOOKUP(T54,INDIRECT($AK$1),12,0)</f>
        <v>98</v>
      </c>
      <c r="V54" s="98"/>
      <c r="X54" s="96"/>
      <c r="Y54" s="200">
        <v>47</v>
      </c>
      <c r="Z54" s="201">
        <f ca="1">VLOOKUP(Y54,INDIRECT($AK$1),12,0)</f>
        <v>77</v>
      </c>
      <c r="AA54" s="98"/>
      <c r="AC54" s="96"/>
      <c r="AD54" s="200">
        <v>48</v>
      </c>
      <c r="AE54" s="201">
        <f ca="1">VLOOKUP(AD54,INDIRECT($AK$1),12,0)</f>
        <v>8</v>
      </c>
      <c r="AF54" s="98"/>
    </row>
    <row r="55" spans="2:32" ht="12.2" customHeight="1" x14ac:dyDescent="0.2">
      <c r="B55" s="304"/>
      <c r="C55" s="188"/>
      <c r="D55" s="96"/>
      <c r="E55" s="302" t="str">
        <f>VLOOKUP(E54,STARTOVKA,3,0)</f>
        <v xml:space="preserve">HONZÁK David </v>
      </c>
      <c r="F55" s="302"/>
      <c r="G55" s="195"/>
      <c r="H55" s="196"/>
      <c r="I55" s="197"/>
      <c r="J55" s="302" t="str">
        <f>VLOOKUP(J54,STARTOVKA,3,0)</f>
        <v xml:space="preserve">JUREČKA Jiří </v>
      </c>
      <c r="K55" s="302"/>
      <c r="L55" s="195"/>
      <c r="M55" s="196"/>
      <c r="N55" s="197"/>
      <c r="O55" s="302" t="str">
        <f>VLOOKUP(O54,STARTOVKA,3,0)</f>
        <v xml:space="preserve">LEHKÝ Roman </v>
      </c>
      <c r="P55" s="302"/>
      <c r="Q55" s="195"/>
      <c r="R55" s="196"/>
      <c r="S55" s="197"/>
      <c r="T55" s="302" t="str">
        <f>VLOOKUP(T54,STARTOVKA,3,0)</f>
        <v xml:space="preserve">NOVOTNÝ Jakub </v>
      </c>
      <c r="U55" s="302"/>
      <c r="V55" s="195"/>
      <c r="W55" s="196"/>
      <c r="X55" s="197"/>
      <c r="Y55" s="302" t="str">
        <f>VLOOKUP(Y54,STARTOVKA,3,0)</f>
        <v xml:space="preserve">PRENĚK Ondřej </v>
      </c>
      <c r="Z55" s="302"/>
      <c r="AA55" s="195"/>
      <c r="AB55" s="196"/>
      <c r="AC55" s="197"/>
      <c r="AD55" s="302" t="str">
        <f>VLOOKUP(AD54,STARTOVKA,3,0)</f>
        <v xml:space="preserve">SIRŮČEK Václav </v>
      </c>
      <c r="AE55" s="302"/>
      <c r="AF55" s="98"/>
    </row>
    <row r="56" spans="2:32" ht="18.75" customHeight="1" x14ac:dyDescent="0.2">
      <c r="B56" s="304"/>
      <c r="C56" s="188"/>
      <c r="D56" s="96"/>
      <c r="E56" s="198" t="str">
        <f ca="1">VLOOKUP(E54,INDIRECT($AK$1),8,0)</f>
        <v>DNF</v>
      </c>
      <c r="F56" s="199" t="str">
        <f ca="1">VLOOKUP(E54,INDIRECT($AK$1),9,0)</f>
        <v>DNF</v>
      </c>
      <c r="G56" s="98"/>
      <c r="I56" s="96"/>
      <c r="J56" s="198">
        <f ca="1">VLOOKUP(J54,INDIRECT($AK$1),8,0)</f>
        <v>0.19232638888888889</v>
      </c>
      <c r="K56" s="199">
        <f ca="1">VLOOKUP(J54,INDIRECT($AK$1),9,0)</f>
        <v>3.3796296296296491E-3</v>
      </c>
      <c r="L56" s="98"/>
      <c r="N56" s="96"/>
      <c r="O56" s="198">
        <f ca="1">VLOOKUP(O54,INDIRECT($AK$1),8,0)</f>
        <v>0.19208333333333333</v>
      </c>
      <c r="P56" s="199">
        <f ca="1">VLOOKUP(O54,INDIRECT($AK$1),9,0)</f>
        <v>3.1365740740740833E-3</v>
      </c>
      <c r="Q56" s="98"/>
      <c r="S56" s="96"/>
      <c r="T56" s="198">
        <f ca="1">VLOOKUP(T54,INDIRECT($AK$1),8,0)</f>
        <v>0.19396990740740741</v>
      </c>
      <c r="U56" s="199">
        <f ca="1">VLOOKUP(T54,INDIRECT($AK$1),9,0)</f>
        <v>5.0231481481481655E-3</v>
      </c>
      <c r="V56" s="98"/>
      <c r="X56" s="96"/>
      <c r="Y56" s="198">
        <f ca="1">VLOOKUP(Y54,INDIRECT($AK$1),8,0)</f>
        <v>0.19208333333333333</v>
      </c>
      <c r="Z56" s="199">
        <f ca="1">VLOOKUP(Y54,INDIRECT($AK$1),9,0)</f>
        <v>3.1365740740740833E-3</v>
      </c>
      <c r="AA56" s="98"/>
      <c r="AC56" s="96"/>
      <c r="AD56" s="198">
        <f ca="1">VLOOKUP(AD54,INDIRECT($AK$1),8,0)</f>
        <v>0.18945601851851854</v>
      </c>
      <c r="AE56" s="199">
        <f ca="1">VLOOKUP(AD54,INDIRECT($AK$1),9,0)</f>
        <v>5.0925925925929261E-4</v>
      </c>
      <c r="AF56" s="98"/>
    </row>
    <row r="57" spans="2:32" ht="3" customHeight="1" x14ac:dyDescent="0.2">
      <c r="B57" s="106"/>
      <c r="D57" s="99"/>
      <c r="E57" s="100"/>
      <c r="F57" s="100"/>
      <c r="G57" s="101"/>
      <c r="I57" s="99"/>
      <c r="J57" s="100"/>
      <c r="K57" s="100"/>
      <c r="L57" s="101"/>
      <c r="N57" s="99"/>
      <c r="O57" s="100"/>
      <c r="P57" s="100"/>
      <c r="Q57" s="101"/>
      <c r="S57" s="99"/>
      <c r="T57" s="100"/>
      <c r="U57" s="100"/>
      <c r="V57" s="101"/>
      <c r="X57" s="99"/>
      <c r="Y57" s="100"/>
      <c r="Z57" s="100"/>
      <c r="AA57" s="101"/>
      <c r="AC57" s="99"/>
      <c r="AD57" s="100"/>
      <c r="AE57" s="100"/>
      <c r="AF57" s="101"/>
    </row>
    <row r="58" spans="2:32" ht="3" customHeight="1" x14ac:dyDescent="0.2"/>
    <row r="59" spans="2:32" ht="3" customHeight="1" x14ac:dyDescent="0.2">
      <c r="B59" s="105"/>
      <c r="D59" s="93"/>
      <c r="E59" s="94"/>
      <c r="F59" s="94"/>
      <c r="G59" s="95"/>
      <c r="I59" s="93"/>
      <c r="J59" s="94"/>
      <c r="K59" s="94"/>
      <c r="L59" s="95"/>
      <c r="N59" s="93"/>
      <c r="O59" s="94"/>
      <c r="P59" s="94"/>
      <c r="Q59" s="95"/>
      <c r="S59" s="93"/>
      <c r="T59" s="94"/>
      <c r="U59" s="94"/>
      <c r="V59" s="95"/>
      <c r="X59" s="93"/>
      <c r="Y59" s="94"/>
      <c r="Z59" s="94"/>
      <c r="AA59" s="95"/>
      <c r="AC59" s="93"/>
      <c r="AD59" s="94"/>
      <c r="AE59" s="94"/>
      <c r="AF59" s="95"/>
    </row>
    <row r="60" spans="2:32" ht="18.75" customHeight="1" x14ac:dyDescent="0.2">
      <c r="B60" s="304" t="s">
        <v>144</v>
      </c>
      <c r="C60" s="188"/>
      <c r="D60" s="96"/>
      <c r="E60" s="200">
        <v>49</v>
      </c>
      <c r="F60" s="201">
        <f ca="1">VLOOKUP(E60,INDIRECT($AK$1),12,0)</f>
        <v>89</v>
      </c>
      <c r="G60" s="98"/>
      <c r="I60" s="96"/>
      <c r="J60" s="200">
        <v>50</v>
      </c>
      <c r="K60" s="201">
        <f ca="1">VLOOKUP(J60,INDIRECT($AK$1),12,0)</f>
        <v>49</v>
      </c>
      <c r="L60" s="98"/>
      <c r="N60" s="96"/>
      <c r="O60" s="200">
        <v>51</v>
      </c>
      <c r="P60" s="201">
        <f ca="1">VLOOKUP(O60,INDIRECT($AK$1),12,0)</f>
        <v>18</v>
      </c>
      <c r="Q60" s="98"/>
      <c r="S60" s="96"/>
      <c r="T60" s="200">
        <v>52</v>
      </c>
      <c r="U60" s="201" t="str">
        <f ca="1">VLOOKUP(T60,INDIRECT($AK$1),12,0)</f>
        <v/>
      </c>
      <c r="V60" s="98"/>
      <c r="X60" s="96"/>
      <c r="Y60" s="200">
        <v>54</v>
      </c>
      <c r="Z60" s="201">
        <f ca="1">VLOOKUP(Y60,INDIRECT($AK$1),12,0)</f>
        <v>12</v>
      </c>
      <c r="AA60" s="98"/>
      <c r="AC60" s="96"/>
      <c r="AD60" s="200"/>
      <c r="AE60" s="201"/>
      <c r="AF60" s="98"/>
    </row>
    <row r="61" spans="2:32" ht="12.2" customHeight="1" x14ac:dyDescent="0.2">
      <c r="B61" s="304"/>
      <c r="C61" s="188"/>
      <c r="D61" s="96"/>
      <c r="E61" s="302" t="str">
        <f>VLOOKUP(E60,STARTOVKA,3,0)</f>
        <v xml:space="preserve">ŠÍREK Adrian </v>
      </c>
      <c r="F61" s="302"/>
      <c r="G61" s="195"/>
      <c r="H61" s="196"/>
      <c r="I61" s="197"/>
      <c r="J61" s="302" t="str">
        <f>VLOOKUP(J60,STARTOVKA,3,0)</f>
        <v xml:space="preserve">VRÁNA Dominik </v>
      </c>
      <c r="K61" s="302"/>
      <c r="L61" s="195"/>
      <c r="M61" s="196"/>
      <c r="N61" s="197"/>
      <c r="O61" s="302" t="str">
        <f>VLOOKUP(O60,STARTOVKA,3,0)</f>
        <v xml:space="preserve">POKORNÝ Petr </v>
      </c>
      <c r="P61" s="302"/>
      <c r="Q61" s="195"/>
      <c r="R61" s="196"/>
      <c r="S61" s="197"/>
      <c r="T61" s="302" t="str">
        <f>VLOOKUP(T60,STARTOVKA,3,0)</f>
        <v>ZLOTOWICZ Patryk</v>
      </c>
      <c r="U61" s="302"/>
      <c r="V61" s="195"/>
      <c r="W61" s="196"/>
      <c r="X61" s="197"/>
      <c r="Y61" s="302" t="str">
        <f>VLOOKUP(Y60,STARTOVKA,3,0)</f>
        <v>TROSZOK Robert</v>
      </c>
      <c r="Z61" s="302"/>
      <c r="AA61" s="195"/>
      <c r="AB61" s="196"/>
      <c r="AC61" s="197"/>
      <c r="AD61" s="302"/>
      <c r="AE61" s="302"/>
      <c r="AF61" s="98"/>
    </row>
    <row r="62" spans="2:32" ht="18.75" customHeight="1" x14ac:dyDescent="0.2">
      <c r="B62" s="304"/>
      <c r="C62" s="188"/>
      <c r="D62" s="96"/>
      <c r="E62" s="198">
        <f ca="1">VLOOKUP(E60,INDIRECT($AK$1),8,0)</f>
        <v>0.19268518518518518</v>
      </c>
      <c r="F62" s="199">
        <f ca="1">VLOOKUP(E60,INDIRECT($AK$1),9,0)</f>
        <v>3.7384259259259367E-3</v>
      </c>
      <c r="G62" s="98"/>
      <c r="I62" s="96"/>
      <c r="J62" s="198">
        <f ca="1">VLOOKUP(J60,INDIRECT($AK$1),8,0)</f>
        <v>0.18986111111111112</v>
      </c>
      <c r="K62" s="199">
        <f ca="1">VLOOKUP(J60,INDIRECT($AK$1),9,0)</f>
        <v>9.1435185185187451E-4</v>
      </c>
      <c r="L62" s="98"/>
      <c r="N62" s="96"/>
      <c r="O62" s="198">
        <f ca="1">VLOOKUP(O60,INDIRECT($AK$1),8,0)</f>
        <v>0.18986111111111112</v>
      </c>
      <c r="P62" s="199">
        <f ca="1">VLOOKUP(O60,INDIRECT($AK$1),9,0)</f>
        <v>9.1435185185187451E-4</v>
      </c>
      <c r="Q62" s="98"/>
      <c r="S62" s="96"/>
      <c r="T62" s="198" t="str">
        <f ca="1">VLOOKUP(T60,INDIRECT($AK$1),8,0)</f>
        <v>DNF</v>
      </c>
      <c r="U62" s="199" t="str">
        <f ca="1">VLOOKUP(T60,INDIRECT($AK$1),9,0)</f>
        <v>DNF</v>
      </c>
      <c r="V62" s="98"/>
      <c r="X62" s="96"/>
      <c r="Y62" s="198">
        <f ca="1">VLOOKUP(Y60,INDIRECT($AK$1),8,0)</f>
        <v>0.18982638888888889</v>
      </c>
      <c r="Z62" s="199">
        <f ca="1">VLOOKUP(Y60,INDIRECT($AK$1),9,0)</f>
        <v>8.7962962962964686E-4</v>
      </c>
      <c r="AA62" s="98"/>
      <c r="AC62" s="96"/>
      <c r="AD62" s="198"/>
      <c r="AE62" s="199"/>
      <c r="AF62" s="98"/>
    </row>
    <row r="63" spans="2:32" ht="3" customHeight="1" x14ac:dyDescent="0.2">
      <c r="B63" s="106"/>
      <c r="D63" s="99"/>
      <c r="E63" s="100"/>
      <c r="F63" s="100"/>
      <c r="G63" s="101"/>
      <c r="I63" s="99"/>
      <c r="J63" s="100"/>
      <c r="K63" s="100"/>
      <c r="L63" s="101"/>
      <c r="N63" s="99"/>
      <c r="O63" s="100"/>
      <c r="P63" s="100"/>
      <c r="Q63" s="101"/>
      <c r="S63" s="99"/>
      <c r="T63" s="100"/>
      <c r="U63" s="100"/>
      <c r="V63" s="101"/>
      <c r="X63" s="99"/>
      <c r="Y63" s="100"/>
      <c r="Z63" s="100"/>
      <c r="AA63" s="101"/>
      <c r="AC63" s="99"/>
      <c r="AD63" s="100"/>
      <c r="AE63" s="100"/>
      <c r="AF63" s="101"/>
    </row>
    <row r="64" spans="2:32" ht="3" customHeight="1" x14ac:dyDescent="0.2"/>
    <row r="65" spans="2:32" ht="3" customHeight="1" x14ac:dyDescent="0.2">
      <c r="B65" s="105"/>
      <c r="D65" s="93"/>
      <c r="E65" s="94"/>
      <c r="F65" s="94"/>
      <c r="G65" s="95"/>
      <c r="I65" s="93"/>
      <c r="J65" s="94"/>
      <c r="K65" s="94"/>
      <c r="L65" s="95"/>
      <c r="N65" s="93"/>
      <c r="O65" s="94"/>
      <c r="P65" s="94"/>
      <c r="Q65" s="95"/>
      <c r="S65" s="93"/>
      <c r="T65" s="94"/>
      <c r="U65" s="94"/>
      <c r="V65" s="95"/>
      <c r="X65" s="93"/>
      <c r="Y65" s="94"/>
      <c r="Z65" s="94"/>
      <c r="AA65" s="95"/>
      <c r="AC65" s="93"/>
      <c r="AD65" s="94"/>
      <c r="AE65" s="94"/>
      <c r="AF65" s="95"/>
    </row>
    <row r="66" spans="2:32" ht="18.75" customHeight="1" x14ac:dyDescent="0.2">
      <c r="B66" s="304" t="s">
        <v>148</v>
      </c>
      <c r="C66" s="188"/>
      <c r="D66" s="96"/>
      <c r="E66" s="200">
        <v>55</v>
      </c>
      <c r="F66" s="201">
        <f ca="1">VLOOKUP(E66,INDIRECT($AK$1),12,0)</f>
        <v>26</v>
      </c>
      <c r="G66" s="98"/>
      <c r="I66" s="96"/>
      <c r="J66" s="200">
        <v>56</v>
      </c>
      <c r="K66" s="201">
        <f ca="1">VLOOKUP(J66,INDIRECT($AK$1),12,0)</f>
        <v>83</v>
      </c>
      <c r="L66" s="98"/>
      <c r="N66" s="96"/>
      <c r="O66" s="200">
        <v>57</v>
      </c>
      <c r="P66" s="201">
        <f ca="1">VLOOKUP(O66,INDIRECT($AK$1),12,0)</f>
        <v>78</v>
      </c>
      <c r="Q66" s="98"/>
      <c r="S66" s="96"/>
      <c r="T66" s="200">
        <v>58</v>
      </c>
      <c r="U66" s="201">
        <f ca="1">VLOOKUP(T66,INDIRECT($AK$1),12,0)</f>
        <v>9</v>
      </c>
      <c r="V66" s="98"/>
      <c r="X66" s="96"/>
      <c r="Y66" s="200">
        <v>59</v>
      </c>
      <c r="Z66" s="201">
        <f ca="1">VLOOKUP(Y66,INDIRECT($AK$1),12,0)</f>
        <v>28</v>
      </c>
      <c r="AA66" s="98"/>
      <c r="AC66" s="96"/>
      <c r="AD66" s="200">
        <v>60</v>
      </c>
      <c r="AE66" s="201">
        <f ca="1">VLOOKUP(AD66,INDIRECT($AK$1),12,0)</f>
        <v>62</v>
      </c>
      <c r="AF66" s="98"/>
    </row>
    <row r="67" spans="2:32" ht="12.2" customHeight="1" x14ac:dyDescent="0.2">
      <c r="B67" s="304"/>
      <c r="C67" s="188"/>
      <c r="D67" s="96"/>
      <c r="E67" s="302" t="str">
        <f>VLOOKUP(E66,STARTOVKA,3,0)</f>
        <v>FABIAN Marcel</v>
      </c>
      <c r="F67" s="302"/>
      <c r="G67" s="195"/>
      <c r="H67" s="196"/>
      <c r="I67" s="197"/>
      <c r="J67" s="302" t="str">
        <f>VLOOKUP(J66,STARTOVKA,3,0)</f>
        <v>FOLTYN Maciej</v>
      </c>
      <c r="K67" s="302"/>
      <c r="L67" s="195"/>
      <c r="M67" s="196"/>
      <c r="N67" s="197"/>
      <c r="O67" s="302" t="str">
        <f>VLOOKUP(O66,STARTOVKA,3,0)</f>
        <v>GRZEGORZYCA Dominik</v>
      </c>
      <c r="P67" s="302"/>
      <c r="Q67" s="195"/>
      <c r="R67" s="196"/>
      <c r="S67" s="197"/>
      <c r="T67" s="302" t="str">
        <f>VLOOKUP(T66,STARTOVKA,3,0)</f>
        <v xml:space="preserve">VÝVODA Jan </v>
      </c>
      <c r="U67" s="302"/>
      <c r="V67" s="195"/>
      <c r="W67" s="196"/>
      <c r="X67" s="197"/>
      <c r="Y67" s="302" t="str">
        <f>VLOOKUP(Y66,STARTOVKA,3,0)</f>
        <v xml:space="preserve">PREJDA Václav </v>
      </c>
      <c r="Z67" s="302"/>
      <c r="AA67" s="195"/>
      <c r="AB67" s="196"/>
      <c r="AC67" s="197"/>
      <c r="AD67" s="302" t="e">
        <f>VLOOKUP(AD66,STARTOVKA,3,0)</f>
        <v>#N/A</v>
      </c>
      <c r="AE67" s="302"/>
      <c r="AF67" s="98"/>
    </row>
    <row r="68" spans="2:32" ht="18.75" customHeight="1" x14ac:dyDescent="0.2">
      <c r="B68" s="304"/>
      <c r="C68" s="188"/>
      <c r="D68" s="96"/>
      <c r="E68" s="198">
        <f ca="1">VLOOKUP(E66,INDIRECT($AK$1),8,0)</f>
        <v>0.18986111111111112</v>
      </c>
      <c r="F68" s="199">
        <f ca="1">VLOOKUP(E66,INDIRECT($AK$1),9,0)</f>
        <v>9.1435185185187451E-4</v>
      </c>
      <c r="G68" s="98"/>
      <c r="I68" s="96"/>
      <c r="J68" s="198">
        <f ca="1">VLOOKUP(J66,INDIRECT($AK$1),8,0)</f>
        <v>0.19236111111111112</v>
      </c>
      <c r="K68" s="199">
        <f ca="1">VLOOKUP(J66,INDIRECT($AK$1),9,0)</f>
        <v>3.4143518518518767E-3</v>
      </c>
      <c r="L68" s="98"/>
      <c r="N68" s="96"/>
      <c r="O68" s="198">
        <f ca="1">VLOOKUP(O66,INDIRECT($AK$1),8,0)</f>
        <v>0.19226851851851851</v>
      </c>
      <c r="P68" s="199">
        <f ca="1">VLOOKUP(O66,INDIRECT($AK$1),9,0)</f>
        <v>3.3217592592592604E-3</v>
      </c>
      <c r="Q68" s="98"/>
      <c r="S68" s="96"/>
      <c r="T68" s="198">
        <f ca="1">VLOOKUP(T66,INDIRECT($AK$1),8,0)</f>
        <v>0.18975694444444444</v>
      </c>
      <c r="U68" s="199">
        <f ca="1">VLOOKUP(T66,INDIRECT($AK$1),9,0)</f>
        <v>8.1018518518519156E-4</v>
      </c>
      <c r="V68" s="98"/>
      <c r="X68" s="96"/>
      <c r="Y68" s="198">
        <f ca="1">VLOOKUP(Y66,INDIRECT($AK$1),8,0)</f>
        <v>0.18986111111111112</v>
      </c>
      <c r="Z68" s="199">
        <f ca="1">VLOOKUP(Y66,INDIRECT($AK$1),9,0)</f>
        <v>9.1435185185187451E-4</v>
      </c>
      <c r="AA68" s="98"/>
      <c r="AC68" s="96"/>
      <c r="AD68" s="198">
        <f ca="1">VLOOKUP(AD66,INDIRECT($AK$1),8,0)</f>
        <v>0.18986111111111112</v>
      </c>
      <c r="AE68" s="199">
        <f ca="1">VLOOKUP(AD66,INDIRECT($AK$1),9,0)</f>
        <v>9.1435185185187451E-4</v>
      </c>
      <c r="AF68" s="98"/>
    </row>
    <row r="69" spans="2:32" ht="3" customHeight="1" x14ac:dyDescent="0.2">
      <c r="B69" s="106"/>
      <c r="D69" s="99"/>
      <c r="E69" s="100"/>
      <c r="F69" s="100"/>
      <c r="G69" s="101"/>
      <c r="I69" s="99"/>
      <c r="J69" s="100"/>
      <c r="K69" s="100"/>
      <c r="L69" s="101"/>
      <c r="N69" s="99"/>
      <c r="O69" s="100"/>
      <c r="P69" s="100"/>
      <c r="Q69" s="101"/>
      <c r="S69" s="99"/>
      <c r="T69" s="100"/>
      <c r="U69" s="100"/>
      <c r="V69" s="101"/>
      <c r="X69" s="99"/>
      <c r="Y69" s="100"/>
      <c r="Z69" s="100"/>
      <c r="AA69" s="101"/>
      <c r="AC69" s="99"/>
      <c r="AD69" s="100"/>
      <c r="AE69" s="100"/>
      <c r="AF69" s="101"/>
    </row>
    <row r="70" spans="2:32" ht="3" customHeight="1" x14ac:dyDescent="0.2"/>
    <row r="71" spans="2:32" ht="3" customHeight="1" x14ac:dyDescent="0.2">
      <c r="B71" s="105"/>
      <c r="D71" s="93"/>
      <c r="E71" s="94"/>
      <c r="F71" s="94"/>
      <c r="G71" s="95"/>
      <c r="I71" s="93"/>
      <c r="J71" s="94"/>
      <c r="K71" s="94"/>
      <c r="L71" s="95"/>
      <c r="N71" s="93"/>
      <c r="O71" s="94"/>
      <c r="P71" s="94"/>
      <c r="Q71" s="95"/>
      <c r="S71" s="93"/>
      <c r="T71" s="94"/>
      <c r="U71" s="94"/>
      <c r="V71" s="95"/>
      <c r="X71" s="93"/>
      <c r="Y71" s="94"/>
      <c r="Z71" s="94"/>
      <c r="AA71" s="95"/>
      <c r="AC71" s="93"/>
      <c r="AD71" s="94"/>
      <c r="AE71" s="94"/>
      <c r="AF71" s="95"/>
    </row>
    <row r="72" spans="2:32" ht="18.75" customHeight="1" x14ac:dyDescent="0.2">
      <c r="B72" s="304" t="s">
        <v>150</v>
      </c>
      <c r="C72" s="188"/>
      <c r="D72" s="96"/>
      <c r="E72" s="200">
        <v>61</v>
      </c>
      <c r="F72" s="201">
        <f ca="1">VLOOKUP(E72,INDIRECT($AK$1),12,0)</f>
        <v>73</v>
      </c>
      <c r="G72" s="98"/>
      <c r="I72" s="96"/>
      <c r="J72" s="200">
        <v>62</v>
      </c>
      <c r="K72" s="201">
        <f ca="1">VLOOKUP(J72,INDIRECT($AK$1),12,0)</f>
        <v>37</v>
      </c>
      <c r="L72" s="98"/>
      <c r="N72" s="96"/>
      <c r="O72" s="200">
        <v>63</v>
      </c>
      <c r="P72" s="201">
        <f ca="1">VLOOKUP(O72,INDIRECT($AK$1),12,0)</f>
        <v>43</v>
      </c>
      <c r="Q72" s="98"/>
      <c r="S72" s="96"/>
      <c r="T72" s="200">
        <v>64</v>
      </c>
      <c r="U72" s="201">
        <f ca="1">VLOOKUP(T72,INDIRECT($AK$1),12,0)</f>
        <v>34</v>
      </c>
      <c r="V72" s="98"/>
      <c r="X72" s="96"/>
      <c r="Y72" s="200">
        <v>65</v>
      </c>
      <c r="Z72" s="201">
        <f ca="1">VLOOKUP(Y72,INDIRECT($AK$1),12,0)</f>
        <v>54</v>
      </c>
      <c r="AA72" s="98"/>
      <c r="AC72" s="96"/>
      <c r="AD72" s="200">
        <v>66</v>
      </c>
      <c r="AE72" s="201">
        <f ca="1">VLOOKUP(AD72,INDIRECT($AK$1),12,0)</f>
        <v>51</v>
      </c>
      <c r="AF72" s="98"/>
    </row>
    <row r="73" spans="2:32" ht="12.2" customHeight="1" x14ac:dyDescent="0.2">
      <c r="B73" s="304"/>
      <c r="C73" s="188"/>
      <c r="D73" s="96"/>
      <c r="E73" s="302" t="str">
        <f>VLOOKUP(E72,STARTOVKA,3,0)</f>
        <v>PRZEWIĘDA Paweł</v>
      </c>
      <c r="F73" s="302"/>
      <c r="G73" s="195"/>
      <c r="H73" s="196"/>
      <c r="I73" s="197"/>
      <c r="J73" s="302" t="str">
        <f>VLOOKUP(J72,STARTOVKA,3,0)</f>
        <v>SKIBIŃSKI Krzysztof</v>
      </c>
      <c r="K73" s="302"/>
      <c r="L73" s="195"/>
      <c r="M73" s="196"/>
      <c r="N73" s="197"/>
      <c r="O73" s="302" t="str">
        <f>VLOOKUP(O72,STARTOVKA,3,0)</f>
        <v>GORZAWSKI Kamil</v>
      </c>
      <c r="P73" s="302"/>
      <c r="Q73" s="195"/>
      <c r="R73" s="196"/>
      <c r="S73" s="197"/>
      <c r="T73" s="302" t="str">
        <f>VLOOKUP(T72,STARTOVKA,3,0)</f>
        <v>POLKOWSKI Bartłomiej</v>
      </c>
      <c r="U73" s="302"/>
      <c r="V73" s="195"/>
      <c r="W73" s="196"/>
      <c r="X73" s="197"/>
      <c r="Y73" s="302" t="str">
        <f>VLOOKUP(Y72,STARTOVKA,3,0)</f>
        <v>BISKUP Bartosz</v>
      </c>
      <c r="Z73" s="302"/>
      <c r="AA73" s="195"/>
      <c r="AB73" s="196"/>
      <c r="AC73" s="197"/>
      <c r="AD73" s="302" t="str">
        <f>VLOOKUP(AD72,STARTOVKA,3,0)</f>
        <v>NOWAK Michał</v>
      </c>
      <c r="AE73" s="302"/>
      <c r="AF73" s="98"/>
    </row>
    <row r="74" spans="2:32" ht="18.75" customHeight="1" x14ac:dyDescent="0.2">
      <c r="B74" s="304"/>
      <c r="C74" s="188"/>
      <c r="D74" s="96"/>
      <c r="E74" s="198">
        <f ca="1">VLOOKUP(E72,INDIRECT($AK$1),8,0)</f>
        <v>0.19114583333333335</v>
      </c>
      <c r="F74" s="199">
        <f ca="1">VLOOKUP(E72,INDIRECT($AK$1),9,0)</f>
        <v>2.1990740740741033E-3</v>
      </c>
      <c r="G74" s="98"/>
      <c r="I74" s="96"/>
      <c r="J74" s="198">
        <f ca="1">VLOOKUP(J72,INDIRECT($AK$1),8,0)</f>
        <v>0.18986111111111112</v>
      </c>
      <c r="K74" s="199">
        <f ca="1">VLOOKUP(J72,INDIRECT($AK$1),9,0)</f>
        <v>9.1435185185187451E-4</v>
      </c>
      <c r="L74" s="98"/>
      <c r="N74" s="96"/>
      <c r="O74" s="198">
        <f ca="1">VLOOKUP(O72,INDIRECT($AK$1),8,0)</f>
        <v>0.18986111111111112</v>
      </c>
      <c r="P74" s="199">
        <f ca="1">VLOOKUP(O72,INDIRECT($AK$1),9,0)</f>
        <v>9.1435185185187451E-4</v>
      </c>
      <c r="Q74" s="98"/>
      <c r="S74" s="96"/>
      <c r="T74" s="198">
        <f ca="1">VLOOKUP(T72,INDIRECT($AK$1),8,0)</f>
        <v>0.18986111111111112</v>
      </c>
      <c r="U74" s="199">
        <f ca="1">VLOOKUP(T72,INDIRECT($AK$1),9,0)</f>
        <v>9.1435185185187451E-4</v>
      </c>
      <c r="V74" s="98"/>
      <c r="X74" s="96"/>
      <c r="Y74" s="198">
        <f ca="1">VLOOKUP(Y72,INDIRECT($AK$1),8,0)</f>
        <v>0.18986111111111112</v>
      </c>
      <c r="Z74" s="199">
        <f ca="1">VLOOKUP(Y72,INDIRECT($AK$1),9,0)</f>
        <v>9.1435185185187451E-4</v>
      </c>
      <c r="AA74" s="98"/>
      <c r="AC74" s="96"/>
      <c r="AD74" s="198">
        <f ca="1">VLOOKUP(AD72,INDIRECT($AK$1),8,0)</f>
        <v>0.18986111111111112</v>
      </c>
      <c r="AE74" s="199">
        <f ca="1">VLOOKUP(AD72,INDIRECT($AK$1),9,0)</f>
        <v>9.1435185185187451E-4</v>
      </c>
      <c r="AF74" s="98"/>
    </row>
    <row r="75" spans="2:32" ht="3" customHeight="1" x14ac:dyDescent="0.2">
      <c r="B75" s="106"/>
      <c r="D75" s="99"/>
      <c r="E75" s="100"/>
      <c r="F75" s="100"/>
      <c r="G75" s="101"/>
      <c r="I75" s="99"/>
      <c r="J75" s="100"/>
      <c r="K75" s="100"/>
      <c r="L75" s="101"/>
      <c r="N75" s="99"/>
      <c r="O75" s="100"/>
      <c r="P75" s="100"/>
      <c r="Q75" s="101"/>
      <c r="S75" s="99"/>
      <c r="T75" s="100"/>
      <c r="U75" s="100"/>
      <c r="V75" s="101"/>
      <c r="X75" s="99"/>
      <c r="Y75" s="100"/>
      <c r="Z75" s="100"/>
      <c r="AA75" s="101"/>
      <c r="AC75" s="99"/>
      <c r="AD75" s="100"/>
      <c r="AE75" s="100"/>
      <c r="AF75" s="101"/>
    </row>
    <row r="76" spans="2:32" ht="3" customHeight="1" x14ac:dyDescent="0.2"/>
    <row r="77" spans="2:32" ht="3" customHeight="1" x14ac:dyDescent="0.2">
      <c r="B77" s="105"/>
      <c r="D77" s="93"/>
      <c r="E77" s="94"/>
      <c r="F77" s="94"/>
      <c r="G77" s="95"/>
      <c r="I77" s="93"/>
      <c r="J77" s="94"/>
      <c r="K77" s="94"/>
      <c r="L77" s="95"/>
      <c r="N77" s="93"/>
      <c r="O77" s="94"/>
      <c r="P77" s="94"/>
      <c r="Q77" s="95"/>
      <c r="S77" s="93"/>
      <c r="T77" s="94"/>
      <c r="U77" s="94"/>
      <c r="V77" s="95"/>
      <c r="X77" s="93"/>
      <c r="Y77" s="94"/>
      <c r="Z77" s="94"/>
      <c r="AA77" s="95"/>
      <c r="AC77" s="93"/>
      <c r="AD77" s="94"/>
      <c r="AE77" s="94"/>
      <c r="AF77" s="95"/>
    </row>
    <row r="78" spans="2:32" ht="18.75" customHeight="1" x14ac:dyDescent="0.2">
      <c r="B78" s="304" t="s">
        <v>154</v>
      </c>
      <c r="C78" s="188"/>
      <c r="D78" s="96"/>
      <c r="E78" s="200">
        <v>67</v>
      </c>
      <c r="F78" s="201">
        <f ca="1">VLOOKUP(E78,INDIRECT($AK$1),12,0)</f>
        <v>92</v>
      </c>
      <c r="G78" s="98"/>
      <c r="I78" s="96"/>
      <c r="J78" s="200">
        <v>68</v>
      </c>
      <c r="K78" s="201">
        <f ca="1">VLOOKUP(J78,INDIRECT($AK$1),12,0)</f>
        <v>88</v>
      </c>
      <c r="L78" s="98"/>
      <c r="N78" s="96"/>
      <c r="O78" s="200">
        <v>69</v>
      </c>
      <c r="P78" s="201">
        <f ca="1">VLOOKUP(O78,INDIRECT($AK$1),12,0)</f>
        <v>63</v>
      </c>
      <c r="Q78" s="98"/>
      <c r="S78" s="96"/>
      <c r="T78" s="200">
        <v>70</v>
      </c>
      <c r="U78" s="201">
        <f ca="1">VLOOKUP(T78,INDIRECT($AK$1),12,0)</f>
        <v>85</v>
      </c>
      <c r="V78" s="98"/>
      <c r="X78" s="96"/>
      <c r="Y78" s="200">
        <v>71</v>
      </c>
      <c r="Z78" s="201">
        <f ca="1">VLOOKUP(Y78,INDIRECT($AK$1),12,0)</f>
        <v>52</v>
      </c>
      <c r="AA78" s="98"/>
      <c r="AC78" s="96"/>
      <c r="AD78" s="200">
        <v>72</v>
      </c>
      <c r="AE78" s="201">
        <f ca="1">VLOOKUP(AD78,INDIRECT($AK$1),12,0)</f>
        <v>96</v>
      </c>
      <c r="AF78" s="98"/>
    </row>
    <row r="79" spans="2:32" ht="12.2" customHeight="1" x14ac:dyDescent="0.2">
      <c r="B79" s="304"/>
      <c r="C79" s="188"/>
      <c r="D79" s="96"/>
      <c r="E79" s="302" t="e">
        <f>VLOOKUP(E78,STARTOVKA,3,0)</f>
        <v>#N/A</v>
      </c>
      <c r="F79" s="302"/>
      <c r="G79" s="195"/>
      <c r="H79" s="196"/>
      <c r="I79" s="197"/>
      <c r="J79" s="302" t="e">
        <f>VLOOKUP(J78,STARTOVKA,3,0)</f>
        <v>#N/A</v>
      </c>
      <c r="K79" s="302"/>
      <c r="L79" s="195"/>
      <c r="M79" s="196"/>
      <c r="N79" s="197"/>
      <c r="O79" s="302" t="e">
        <f>VLOOKUP(O78,STARTOVKA,3,0)</f>
        <v>#N/A</v>
      </c>
      <c r="P79" s="302"/>
      <c r="Q79" s="195"/>
      <c r="R79" s="196"/>
      <c r="S79" s="197"/>
      <c r="T79" s="302" t="e">
        <f>VLOOKUP(T78,STARTOVKA,3,0)</f>
        <v>#N/A</v>
      </c>
      <c r="U79" s="302"/>
      <c r="V79" s="195"/>
      <c r="W79" s="196"/>
      <c r="X79" s="197"/>
      <c r="Y79" s="302" t="str">
        <f>VLOOKUP(Y78,STARTOVKA,3,0)</f>
        <v>MEŇUŠ Tomáš</v>
      </c>
      <c r="Z79" s="302"/>
      <c r="AA79" s="195"/>
      <c r="AB79" s="196"/>
      <c r="AC79" s="197"/>
      <c r="AD79" s="302" t="str">
        <f>VLOOKUP(AD78,STARTOVKA,3,0)</f>
        <v>GANC Marek</v>
      </c>
      <c r="AE79" s="302"/>
      <c r="AF79" s="98"/>
    </row>
    <row r="80" spans="2:32" ht="18.75" customHeight="1" x14ac:dyDescent="0.2">
      <c r="B80" s="304"/>
      <c r="C80" s="188"/>
      <c r="D80" s="96"/>
      <c r="E80" s="198">
        <f ca="1">VLOOKUP(E78,INDIRECT($AK$1),8,0)</f>
        <v>0.19274305555555554</v>
      </c>
      <c r="F80" s="199">
        <f ca="1">VLOOKUP(E78,INDIRECT($AK$1),9,0)</f>
        <v>3.7962962962962976E-3</v>
      </c>
      <c r="G80" s="98"/>
      <c r="I80" s="96"/>
      <c r="J80" s="198">
        <f ca="1">VLOOKUP(J78,INDIRECT($AK$1),8,0)</f>
        <v>0.19266203703703705</v>
      </c>
      <c r="K80" s="199">
        <f ca="1">VLOOKUP(J78,INDIRECT($AK$1),9,0)</f>
        <v>3.7152777777778034E-3</v>
      </c>
      <c r="L80" s="98"/>
      <c r="N80" s="96"/>
      <c r="O80" s="198">
        <f ca="1">VLOOKUP(O78,INDIRECT($AK$1),8,0)</f>
        <v>0.18986111111111112</v>
      </c>
      <c r="P80" s="199">
        <f ca="1">VLOOKUP(O78,INDIRECT($AK$1),9,0)</f>
        <v>9.1435185185187451E-4</v>
      </c>
      <c r="Q80" s="98"/>
      <c r="S80" s="96"/>
      <c r="T80" s="198">
        <f ca="1">VLOOKUP(T78,INDIRECT($AK$1),8,0)</f>
        <v>0.19266203703703705</v>
      </c>
      <c r="U80" s="199">
        <f ca="1">VLOOKUP(T78,INDIRECT($AK$1),9,0)</f>
        <v>3.7152777777778034E-3</v>
      </c>
      <c r="V80" s="98"/>
      <c r="X80" s="96"/>
      <c r="Y80" s="198">
        <f ca="1">VLOOKUP(Y78,INDIRECT($AK$1),8,0)</f>
        <v>0.18986111111111112</v>
      </c>
      <c r="Z80" s="199">
        <f ca="1">VLOOKUP(Y78,INDIRECT($AK$1),9,0)</f>
        <v>9.1435185185187451E-4</v>
      </c>
      <c r="AA80" s="98"/>
      <c r="AC80" s="96"/>
      <c r="AD80" s="198">
        <f ca="1">VLOOKUP(AD78,INDIRECT($AK$1),8,0)</f>
        <v>0.19332175925925926</v>
      </c>
      <c r="AE80" s="199">
        <f ca="1">VLOOKUP(AD78,INDIRECT($AK$1),9,0)</f>
        <v>4.3750000000000178E-3</v>
      </c>
      <c r="AF80" s="98"/>
    </row>
    <row r="81" spans="2:32" ht="3" customHeight="1" x14ac:dyDescent="0.2">
      <c r="B81" s="106"/>
      <c r="D81" s="99"/>
      <c r="E81" s="100"/>
      <c r="F81" s="100"/>
      <c r="G81" s="101"/>
      <c r="I81" s="99"/>
      <c r="J81" s="100"/>
      <c r="K81" s="100"/>
      <c r="L81" s="101"/>
      <c r="N81" s="99"/>
      <c r="O81" s="100"/>
      <c r="P81" s="100"/>
      <c r="Q81" s="101"/>
      <c r="S81" s="99"/>
      <c r="T81" s="100"/>
      <c r="U81" s="100"/>
      <c r="V81" s="101"/>
      <c r="X81" s="99"/>
      <c r="Y81" s="100"/>
      <c r="Z81" s="100"/>
      <c r="AA81" s="101"/>
      <c r="AC81" s="99"/>
      <c r="AD81" s="100"/>
      <c r="AE81" s="100"/>
      <c r="AF81" s="101"/>
    </row>
    <row r="82" spans="2:32" ht="3" customHeight="1" x14ac:dyDescent="0.2"/>
    <row r="83" spans="2:32" ht="3" customHeight="1" x14ac:dyDescent="0.2">
      <c r="B83" s="105"/>
      <c r="D83" s="93"/>
      <c r="E83" s="94"/>
      <c r="F83" s="94"/>
      <c r="G83" s="95"/>
      <c r="I83" s="93"/>
      <c r="J83" s="94"/>
      <c r="K83" s="94"/>
      <c r="L83" s="95"/>
      <c r="N83" s="93"/>
      <c r="O83" s="94"/>
      <c r="P83" s="94"/>
      <c r="Q83" s="95"/>
      <c r="S83" s="93"/>
      <c r="T83" s="94"/>
      <c r="U83" s="94"/>
      <c r="V83" s="95"/>
      <c r="X83" s="93"/>
      <c r="Y83" s="94"/>
      <c r="Z83" s="94"/>
      <c r="AA83" s="95"/>
      <c r="AC83" s="93"/>
      <c r="AD83" s="94"/>
      <c r="AE83" s="94"/>
      <c r="AF83" s="95"/>
    </row>
    <row r="84" spans="2:32" ht="18.75" customHeight="1" x14ac:dyDescent="0.2">
      <c r="B84" s="304" t="s">
        <v>156</v>
      </c>
      <c r="C84" s="188"/>
      <c r="D84" s="96"/>
      <c r="E84" s="200">
        <v>73</v>
      </c>
      <c r="F84" s="201">
        <f ca="1">VLOOKUP(E84,INDIRECT($AK$1),12,0)</f>
        <v>91</v>
      </c>
      <c r="G84" s="98"/>
      <c r="I84" s="96"/>
      <c r="J84" s="200">
        <v>74</v>
      </c>
      <c r="K84" s="201">
        <f ca="1">VLOOKUP(J84,INDIRECT($AK$1),12,0)</f>
        <v>16</v>
      </c>
      <c r="L84" s="98"/>
      <c r="N84" s="96"/>
      <c r="O84" s="200">
        <v>75</v>
      </c>
      <c r="P84" s="201">
        <f ca="1">VLOOKUP(O84,INDIRECT($AK$1),12,0)</f>
        <v>50</v>
      </c>
      <c r="Q84" s="98"/>
      <c r="S84" s="96"/>
      <c r="T84" s="200">
        <v>76</v>
      </c>
      <c r="U84" s="201">
        <f ca="1">VLOOKUP(T84,INDIRECT($AK$1),12,0)</f>
        <v>6</v>
      </c>
      <c r="V84" s="98"/>
      <c r="X84" s="96"/>
      <c r="Y84" s="200">
        <v>77</v>
      </c>
      <c r="Z84" s="201">
        <f ca="1">VLOOKUP(Y84,INDIRECT($AK$1),12,0)</f>
        <v>10</v>
      </c>
      <c r="AA84" s="98"/>
      <c r="AC84" s="96"/>
      <c r="AD84" s="200">
        <v>78</v>
      </c>
      <c r="AE84" s="201">
        <f ca="1">VLOOKUP(AD84,INDIRECT($AK$1),12,0)</f>
        <v>72</v>
      </c>
      <c r="AF84" s="98"/>
    </row>
    <row r="85" spans="2:32" ht="12.2" customHeight="1" x14ac:dyDescent="0.2">
      <c r="B85" s="304"/>
      <c r="C85" s="188"/>
      <c r="D85" s="96"/>
      <c r="E85" s="302" t="str">
        <f>VLOOKUP(E84,STARTOVKA,3,0)</f>
        <v>GAVENDA Miroslav</v>
      </c>
      <c r="F85" s="302"/>
      <c r="G85" s="195"/>
      <c r="H85" s="196"/>
      <c r="I85" s="197"/>
      <c r="J85" s="302" t="str">
        <f>VLOOKUP(J84,STARTOVKA,3,0)</f>
        <v>KOVÁČ Milan</v>
      </c>
      <c r="K85" s="302"/>
      <c r="L85" s="195"/>
      <c r="M85" s="196"/>
      <c r="N85" s="197"/>
      <c r="O85" s="302" t="str">
        <f>VLOOKUP(O84,STARTOVKA,3,0)</f>
        <v>ZEMAN Alex</v>
      </c>
      <c r="P85" s="302"/>
      <c r="Q85" s="195"/>
      <c r="R85" s="196"/>
      <c r="S85" s="197"/>
      <c r="T85" s="302" t="e">
        <f>VLOOKUP(T84,STARTOVKA,3,0)</f>
        <v>#N/A</v>
      </c>
      <c r="U85" s="302"/>
      <c r="V85" s="195"/>
      <c r="W85" s="196"/>
      <c r="X85" s="197"/>
      <c r="Y85" s="302" t="e">
        <f>VLOOKUP(Y84,STARTOVKA,3,0)</f>
        <v>#N/A</v>
      </c>
      <c r="Z85" s="302"/>
      <c r="AA85" s="195"/>
      <c r="AB85" s="196"/>
      <c r="AC85" s="197"/>
      <c r="AD85" s="302" t="e">
        <f>VLOOKUP(AD84,STARTOVKA,3,0)</f>
        <v>#N/A</v>
      </c>
      <c r="AE85" s="302"/>
      <c r="AF85" s="98"/>
    </row>
    <row r="86" spans="2:32" ht="18.75" customHeight="1" x14ac:dyDescent="0.2">
      <c r="B86" s="304"/>
      <c r="C86" s="188"/>
      <c r="D86" s="96"/>
      <c r="E86" s="198">
        <f ca="1">VLOOKUP(E84,INDIRECT($AK$1),8,0)</f>
        <v>0.19274305555555554</v>
      </c>
      <c r="F86" s="199">
        <f ca="1">VLOOKUP(E84,INDIRECT($AK$1),9,0)</f>
        <v>3.7962962962962976E-3</v>
      </c>
      <c r="G86" s="98"/>
      <c r="I86" s="96"/>
      <c r="J86" s="198">
        <f ca="1">VLOOKUP(J84,INDIRECT($AK$1),8,0)</f>
        <v>0.18986111111111112</v>
      </c>
      <c r="K86" s="199">
        <f ca="1">VLOOKUP(J84,INDIRECT($AK$1),9,0)</f>
        <v>9.1435185185187451E-4</v>
      </c>
      <c r="L86" s="98"/>
      <c r="N86" s="96"/>
      <c r="O86" s="198">
        <f ca="1">VLOOKUP(O84,INDIRECT($AK$1),8,0)</f>
        <v>0.18986111111111112</v>
      </c>
      <c r="P86" s="199">
        <f ca="1">VLOOKUP(O84,INDIRECT($AK$1),9,0)</f>
        <v>9.1435185185187451E-4</v>
      </c>
      <c r="Q86" s="98"/>
      <c r="S86" s="96"/>
      <c r="T86" s="198">
        <f ca="1">VLOOKUP(T84,INDIRECT($AK$1),8,0)</f>
        <v>0.18937499999999999</v>
      </c>
      <c r="U86" s="199">
        <f ca="1">VLOOKUP(T84,INDIRECT($AK$1),9,0)</f>
        <v>4.2824074074074292E-4</v>
      </c>
      <c r="V86" s="98"/>
      <c r="X86" s="96"/>
      <c r="Y86" s="198">
        <f ca="1">VLOOKUP(Y84,INDIRECT($AK$1),8,0)</f>
        <v>0.18975694444444444</v>
      </c>
      <c r="Z86" s="199">
        <f ca="1">VLOOKUP(Y84,INDIRECT($AK$1),9,0)</f>
        <v>8.1018518518519156E-4</v>
      </c>
      <c r="AA86" s="98"/>
      <c r="AC86" s="96"/>
      <c r="AD86" s="198">
        <f ca="1">VLOOKUP(AD84,INDIRECT($AK$1),8,0)</f>
        <v>0.1910300925925926</v>
      </c>
      <c r="AE86" s="199">
        <f ca="1">VLOOKUP(AD84,INDIRECT($AK$1),9,0)</f>
        <v>2.0833333333333537E-3</v>
      </c>
      <c r="AF86" s="98"/>
    </row>
    <row r="87" spans="2:32" ht="3" customHeight="1" x14ac:dyDescent="0.2">
      <c r="B87" s="106"/>
      <c r="D87" s="99"/>
      <c r="E87" s="100"/>
      <c r="F87" s="100"/>
      <c r="G87" s="101"/>
      <c r="I87" s="99"/>
      <c r="J87" s="100"/>
      <c r="K87" s="100"/>
      <c r="L87" s="101"/>
      <c r="N87" s="99"/>
      <c r="O87" s="100"/>
      <c r="P87" s="100"/>
      <c r="Q87" s="101"/>
      <c r="S87" s="99"/>
      <c r="T87" s="100"/>
      <c r="U87" s="100"/>
      <c r="V87" s="101"/>
      <c r="X87" s="99"/>
      <c r="Y87" s="100"/>
      <c r="Z87" s="100"/>
      <c r="AA87" s="101"/>
      <c r="AC87" s="99"/>
      <c r="AD87" s="100"/>
      <c r="AE87" s="100"/>
      <c r="AF87" s="101"/>
    </row>
    <row r="88" spans="2:32" ht="3" customHeight="1" x14ac:dyDescent="0.2"/>
    <row r="89" spans="2:32" ht="3" customHeight="1" x14ac:dyDescent="0.2">
      <c r="B89" s="105"/>
      <c r="D89" s="93"/>
      <c r="E89" s="94"/>
      <c r="F89" s="94"/>
      <c r="G89" s="95"/>
      <c r="I89" s="93"/>
      <c r="J89" s="94"/>
      <c r="K89" s="94"/>
      <c r="L89" s="95"/>
      <c r="N89" s="93"/>
      <c r="O89" s="94"/>
      <c r="P89" s="94"/>
      <c r="Q89" s="95"/>
      <c r="S89" s="93"/>
      <c r="T89" s="94"/>
      <c r="U89" s="94"/>
      <c r="V89" s="95"/>
      <c r="X89" s="93"/>
      <c r="Y89" s="94"/>
      <c r="Z89" s="94"/>
      <c r="AA89" s="95"/>
      <c r="AC89" s="93"/>
      <c r="AD89" s="94"/>
      <c r="AE89" s="94"/>
      <c r="AF89" s="95"/>
    </row>
    <row r="90" spans="2:32" ht="18.75" customHeight="1" x14ac:dyDescent="0.2">
      <c r="B90" s="304" t="s">
        <v>163</v>
      </c>
      <c r="C90" s="188"/>
      <c r="D90" s="96"/>
      <c r="E90" s="200">
        <v>79</v>
      </c>
      <c r="F90" s="201">
        <f ca="1">VLOOKUP(E90,INDIRECT($AK$1),12,0)</f>
        <v>69</v>
      </c>
      <c r="G90" s="98"/>
      <c r="I90" s="96"/>
      <c r="J90" s="200">
        <v>80</v>
      </c>
      <c r="K90" s="201">
        <f ca="1">VLOOKUP(J90,INDIRECT($AK$1),12,0)</f>
        <v>29</v>
      </c>
      <c r="L90" s="98"/>
      <c r="N90" s="96"/>
      <c r="O90" s="200">
        <v>81</v>
      </c>
      <c r="P90" s="201" t="str">
        <f ca="1">VLOOKUP(O90,INDIRECT($AK$1),12,0)</f>
        <v/>
      </c>
      <c r="Q90" s="98"/>
      <c r="S90" s="96"/>
      <c r="T90" s="200">
        <v>82</v>
      </c>
      <c r="U90" s="201">
        <f ca="1">VLOOKUP(T90,INDIRECT($AK$1),12,0)</f>
        <v>68</v>
      </c>
      <c r="V90" s="98"/>
      <c r="X90" s="96"/>
      <c r="Y90" s="200">
        <v>83</v>
      </c>
      <c r="Z90" s="201">
        <f ca="1">VLOOKUP(Y90,INDIRECT($AK$1),12,0)</f>
        <v>22</v>
      </c>
      <c r="AA90" s="98"/>
      <c r="AC90" s="96"/>
      <c r="AD90" s="200">
        <v>84</v>
      </c>
      <c r="AE90" s="201">
        <f ca="1">VLOOKUP(AD90,INDIRECT($AK$1),12,0)</f>
        <v>55</v>
      </c>
      <c r="AF90" s="98"/>
    </row>
    <row r="91" spans="2:32" ht="12.2" customHeight="1" x14ac:dyDescent="0.2">
      <c r="B91" s="304"/>
      <c r="C91" s="188"/>
      <c r="D91" s="96"/>
      <c r="E91" s="302" t="e">
        <f>VLOOKUP(E90,STARTOVKA,3,0)</f>
        <v>#N/A</v>
      </c>
      <c r="F91" s="302"/>
      <c r="G91" s="195"/>
      <c r="H91" s="196"/>
      <c r="I91" s="197"/>
      <c r="J91" s="302" t="e">
        <f>VLOOKUP(J90,STARTOVKA,3,0)</f>
        <v>#N/A</v>
      </c>
      <c r="K91" s="302"/>
      <c r="L91" s="195"/>
      <c r="M91" s="196"/>
      <c r="N91" s="197"/>
      <c r="O91" s="302" t="str">
        <f>VLOOKUP(O90,STARTOVKA,3,0)</f>
        <v xml:space="preserve">KOUDELA Dominik </v>
      </c>
      <c r="P91" s="302"/>
      <c r="Q91" s="195"/>
      <c r="R91" s="196"/>
      <c r="S91" s="197"/>
      <c r="T91" s="302" t="str">
        <f>VLOOKUP(T90,STARTOVKA,3,0)</f>
        <v xml:space="preserve">ŠIPOŠ Marek </v>
      </c>
      <c r="U91" s="302"/>
      <c r="V91" s="195"/>
      <c r="W91" s="196"/>
      <c r="X91" s="197"/>
      <c r="Y91" s="302" t="str">
        <f>VLOOKUP(Y90,STARTOVKA,3,0)</f>
        <v xml:space="preserve">BECHYNĚ Matěj </v>
      </c>
      <c r="Z91" s="302"/>
      <c r="AA91" s="195"/>
      <c r="AB91" s="196"/>
      <c r="AC91" s="197"/>
      <c r="AD91" s="302" t="str">
        <f>VLOOKUP(AD90,STARTOVKA,3,0)</f>
        <v>PENNINCK Jens</v>
      </c>
      <c r="AE91" s="302"/>
      <c r="AF91" s="98"/>
    </row>
    <row r="92" spans="2:32" ht="18.75" customHeight="1" x14ac:dyDescent="0.2">
      <c r="B92" s="304"/>
      <c r="C92" s="188"/>
      <c r="D92" s="96"/>
      <c r="E92" s="198">
        <f ca="1">VLOOKUP(E90,INDIRECT($AK$1),8,0)</f>
        <v>0.18986111111111112</v>
      </c>
      <c r="F92" s="199">
        <f ca="1">VLOOKUP(E90,INDIRECT($AK$1),9,0)</f>
        <v>9.1435185185187451E-4</v>
      </c>
      <c r="G92" s="98"/>
      <c r="I92" s="96"/>
      <c r="J92" s="198">
        <f ca="1">VLOOKUP(J90,INDIRECT($AK$1),8,0)</f>
        <v>0.18986111111111112</v>
      </c>
      <c r="K92" s="199">
        <f ca="1">VLOOKUP(J90,INDIRECT($AK$1),9,0)</f>
        <v>9.1435185185187451E-4</v>
      </c>
      <c r="L92" s="98"/>
      <c r="N92" s="96"/>
      <c r="O92" s="198" t="str">
        <f ca="1">VLOOKUP(O90,INDIRECT($AK$1),8,0)</f>
        <v>DNF</v>
      </c>
      <c r="P92" s="199" t="str">
        <f ca="1">VLOOKUP(O90,INDIRECT($AK$1),9,0)</f>
        <v>DNF</v>
      </c>
      <c r="Q92" s="98"/>
      <c r="S92" s="96"/>
      <c r="T92" s="198">
        <f ca="1">VLOOKUP(T90,INDIRECT($AK$1),8,0)</f>
        <v>0.18986111111111112</v>
      </c>
      <c r="U92" s="199">
        <f ca="1">VLOOKUP(T90,INDIRECT($AK$1),9,0)</f>
        <v>9.1435185185187451E-4</v>
      </c>
      <c r="V92" s="98"/>
      <c r="X92" s="96"/>
      <c r="Y92" s="198">
        <f ca="1">VLOOKUP(Y90,INDIRECT($AK$1),8,0)</f>
        <v>0.18986111111111112</v>
      </c>
      <c r="Z92" s="199">
        <f ca="1">VLOOKUP(Y90,INDIRECT($AK$1),9,0)</f>
        <v>9.1435185185187451E-4</v>
      </c>
      <c r="AA92" s="98"/>
      <c r="AC92" s="96"/>
      <c r="AD92" s="198">
        <f ca="1">VLOOKUP(AD90,INDIRECT($AK$1),8,0)</f>
        <v>0.18986111111111112</v>
      </c>
      <c r="AE92" s="199">
        <f ca="1">VLOOKUP(AD90,INDIRECT($AK$1),9,0)</f>
        <v>9.1435185185187451E-4</v>
      </c>
      <c r="AF92" s="98"/>
    </row>
    <row r="93" spans="2:32" ht="3" customHeight="1" x14ac:dyDescent="0.2">
      <c r="B93" s="106"/>
      <c r="D93" s="99"/>
      <c r="E93" s="100"/>
      <c r="F93" s="100"/>
      <c r="G93" s="101"/>
      <c r="I93" s="99"/>
      <c r="J93" s="100"/>
      <c r="K93" s="100"/>
      <c r="L93" s="101"/>
      <c r="N93" s="99"/>
      <c r="O93" s="100"/>
      <c r="P93" s="100"/>
      <c r="Q93" s="101"/>
      <c r="S93" s="99"/>
      <c r="T93" s="100"/>
      <c r="U93" s="100"/>
      <c r="V93" s="101"/>
      <c r="X93" s="99"/>
      <c r="Y93" s="100"/>
      <c r="Z93" s="100"/>
      <c r="AA93" s="101"/>
      <c r="AC93" s="99"/>
      <c r="AD93" s="100"/>
      <c r="AE93" s="100"/>
      <c r="AF93" s="101"/>
    </row>
    <row r="94" spans="2:32" ht="3" customHeight="1" x14ac:dyDescent="0.2"/>
    <row r="95" spans="2:32" ht="3" customHeight="1" x14ac:dyDescent="0.2">
      <c r="B95" s="105"/>
      <c r="D95" s="93"/>
      <c r="E95" s="94"/>
      <c r="F95" s="94"/>
      <c r="G95" s="95"/>
      <c r="I95" s="93"/>
      <c r="J95" s="94"/>
      <c r="K95" s="94"/>
      <c r="L95" s="95"/>
      <c r="N95" s="93"/>
      <c r="O95" s="94"/>
      <c r="P95" s="94"/>
      <c r="Q95" s="95"/>
      <c r="S95" s="93"/>
      <c r="T95" s="94"/>
      <c r="U95" s="94"/>
      <c r="V95" s="95"/>
      <c r="X95" s="93"/>
      <c r="Y95" s="94"/>
      <c r="Z95" s="94"/>
      <c r="AA95" s="95"/>
      <c r="AC95" s="93"/>
      <c r="AD95" s="94"/>
      <c r="AE95" s="94"/>
      <c r="AF95" s="95"/>
    </row>
    <row r="96" spans="2:32" ht="18.75" customHeight="1" x14ac:dyDescent="0.2">
      <c r="B96" s="304" t="s">
        <v>164</v>
      </c>
      <c r="C96" s="188"/>
      <c r="D96" s="96"/>
      <c r="E96" s="200">
        <v>85</v>
      </c>
      <c r="F96" s="201">
        <f ca="1">VLOOKUP(E96,INDIRECT($AK$1),12,0)</f>
        <v>40</v>
      </c>
      <c r="G96" s="98"/>
      <c r="I96" s="96"/>
      <c r="J96" s="200">
        <v>86</v>
      </c>
      <c r="K96" s="201">
        <f ca="1">VLOOKUP(J96,INDIRECT($AK$1),12,0)</f>
        <v>59</v>
      </c>
      <c r="L96" s="98"/>
      <c r="N96" s="96"/>
      <c r="O96" s="200">
        <v>87</v>
      </c>
      <c r="P96" s="201">
        <f ca="1">VLOOKUP(O96,INDIRECT($AK$1),12,0)</f>
        <v>24</v>
      </c>
      <c r="Q96" s="98"/>
      <c r="S96" s="96"/>
      <c r="T96" s="200">
        <v>88</v>
      </c>
      <c r="U96" s="201">
        <f ca="1">VLOOKUP(T96,INDIRECT($AK$1),12,0)</f>
        <v>41</v>
      </c>
      <c r="V96" s="98"/>
      <c r="X96" s="96"/>
      <c r="Y96" s="200">
        <v>89</v>
      </c>
      <c r="Z96" s="201">
        <f ca="1">VLOOKUP(Y96,INDIRECT($AK$1),12,0)</f>
        <v>5</v>
      </c>
      <c r="AA96" s="98"/>
      <c r="AC96" s="96"/>
      <c r="AD96" s="200">
        <v>90</v>
      </c>
      <c r="AE96" s="201">
        <f ca="1">VLOOKUP(AD96,INDIRECT($AK$1),12,0)</f>
        <v>25</v>
      </c>
      <c r="AF96" s="98"/>
    </row>
    <row r="97" spans="2:32" ht="12.2" customHeight="1" x14ac:dyDescent="0.2">
      <c r="B97" s="304"/>
      <c r="C97" s="188"/>
      <c r="D97" s="96"/>
      <c r="E97" s="302" t="str">
        <f>VLOOKUP(E96,STARTOVKA,3,0)</f>
        <v xml:space="preserve">SPUDIL Martin </v>
      </c>
      <c r="F97" s="302"/>
      <c r="G97" s="195"/>
      <c r="H97" s="196"/>
      <c r="I97" s="197"/>
      <c r="J97" s="302" t="e">
        <f>VLOOKUP(J96,STARTOVKA,3,0)</f>
        <v>#N/A</v>
      </c>
      <c r="K97" s="302"/>
      <c r="L97" s="195"/>
      <c r="M97" s="196"/>
      <c r="N97" s="197"/>
      <c r="O97" s="302" t="e">
        <f>VLOOKUP(O96,STARTOVKA,3,0)</f>
        <v>#N/A</v>
      </c>
      <c r="P97" s="302"/>
      <c r="Q97" s="195"/>
      <c r="R97" s="196"/>
      <c r="S97" s="197"/>
      <c r="T97" s="302" t="e">
        <f>VLOOKUP(T96,STARTOVKA,3,0)</f>
        <v>#N/A</v>
      </c>
      <c r="U97" s="302"/>
      <c r="V97" s="195"/>
      <c r="W97" s="196"/>
      <c r="X97" s="197"/>
      <c r="Y97" s="302" t="e">
        <f>VLOOKUP(Y96,STARTOVKA,3,0)</f>
        <v>#N/A</v>
      </c>
      <c r="Z97" s="302"/>
      <c r="AA97" s="195"/>
      <c r="AB97" s="196"/>
      <c r="AC97" s="197"/>
      <c r="AD97" s="302" t="e">
        <f>VLOOKUP(AD96,STARTOVKA,3,0)</f>
        <v>#N/A</v>
      </c>
      <c r="AE97" s="302"/>
      <c r="AF97" s="98"/>
    </row>
    <row r="98" spans="2:32" ht="18.75" customHeight="1" x14ac:dyDescent="0.2">
      <c r="B98" s="304"/>
      <c r="C98" s="188"/>
      <c r="D98" s="96"/>
      <c r="E98" s="198">
        <f ca="1">VLOOKUP(E96,INDIRECT($AK$1),8,0)</f>
        <v>0.18986111111111112</v>
      </c>
      <c r="F98" s="199">
        <f ca="1">VLOOKUP(E96,INDIRECT($AK$1),9,0)</f>
        <v>9.1435185185187451E-4</v>
      </c>
      <c r="G98" s="98"/>
      <c r="I98" s="96"/>
      <c r="J98" s="198">
        <f ca="1">VLOOKUP(J96,INDIRECT($AK$1),8,0)</f>
        <v>0.18986111111111112</v>
      </c>
      <c r="K98" s="199">
        <f ca="1">VLOOKUP(J96,INDIRECT($AK$1),9,0)</f>
        <v>9.1435185185187451E-4</v>
      </c>
      <c r="L98" s="98"/>
      <c r="N98" s="96"/>
      <c r="O98" s="198">
        <f ca="1">VLOOKUP(O96,INDIRECT($AK$1),8,0)</f>
        <v>0.18986111111111112</v>
      </c>
      <c r="P98" s="199">
        <f ca="1">VLOOKUP(O96,INDIRECT($AK$1),9,0)</f>
        <v>9.1435185185187451E-4</v>
      </c>
      <c r="Q98" s="98"/>
      <c r="S98" s="96"/>
      <c r="T98" s="198">
        <f ca="1">VLOOKUP(T96,INDIRECT($AK$1),8,0)</f>
        <v>0.18986111111111112</v>
      </c>
      <c r="U98" s="199">
        <f ca="1">VLOOKUP(T96,INDIRECT($AK$1),9,0)</f>
        <v>9.1435185185187451E-4</v>
      </c>
      <c r="V98" s="98"/>
      <c r="X98" s="96"/>
      <c r="Y98" s="198">
        <f ca="1">VLOOKUP(Y96,INDIRECT($AK$1),8,0)</f>
        <v>0.18906249999999999</v>
      </c>
      <c r="Z98" s="199">
        <f ca="1">VLOOKUP(Y96,INDIRECT($AK$1),9,0)</f>
        <v>1.1574074074074958E-4</v>
      </c>
      <c r="AA98" s="98"/>
      <c r="AC98" s="96"/>
      <c r="AD98" s="198">
        <f ca="1">VLOOKUP(AD96,INDIRECT($AK$1),8,0)</f>
        <v>0.18986111111111112</v>
      </c>
      <c r="AE98" s="199">
        <f ca="1">VLOOKUP(AD96,INDIRECT($AK$1),9,0)</f>
        <v>9.1435185185187451E-4</v>
      </c>
      <c r="AF98" s="98"/>
    </row>
    <row r="99" spans="2:32" ht="3" customHeight="1" x14ac:dyDescent="0.2">
      <c r="B99" s="106"/>
      <c r="D99" s="99"/>
      <c r="E99" s="100"/>
      <c r="F99" s="100"/>
      <c r="G99" s="101"/>
      <c r="I99" s="99"/>
      <c r="J99" s="100"/>
      <c r="K99" s="100"/>
      <c r="L99" s="101"/>
      <c r="N99" s="99"/>
      <c r="O99" s="100"/>
      <c r="P99" s="100"/>
      <c r="Q99" s="101"/>
      <c r="S99" s="99"/>
      <c r="T99" s="100"/>
      <c r="U99" s="100"/>
      <c r="V99" s="101"/>
      <c r="X99" s="99"/>
      <c r="Y99" s="100"/>
      <c r="Z99" s="100"/>
      <c r="AA99" s="101"/>
      <c r="AC99" s="99"/>
      <c r="AD99" s="100"/>
      <c r="AE99" s="100"/>
      <c r="AF99" s="101"/>
    </row>
    <row r="100" spans="2:32" ht="3" customHeight="1" x14ac:dyDescent="0.2"/>
    <row r="101" spans="2:32" ht="3" customHeight="1" x14ac:dyDescent="0.2">
      <c r="B101" s="105"/>
      <c r="D101" s="93"/>
      <c r="E101" s="94"/>
      <c r="F101" s="94"/>
      <c r="G101" s="95"/>
      <c r="I101" s="93"/>
      <c r="J101" s="94"/>
      <c r="K101" s="94"/>
      <c r="L101" s="95"/>
      <c r="N101" s="93"/>
      <c r="O101" s="94"/>
      <c r="P101" s="94"/>
      <c r="Q101" s="95"/>
      <c r="S101" s="93"/>
      <c r="T101" s="94"/>
      <c r="U101" s="94"/>
      <c r="V101" s="95"/>
      <c r="X101" s="93"/>
      <c r="Y101" s="94"/>
      <c r="Z101" s="94"/>
      <c r="AA101" s="95"/>
      <c r="AC101" s="93"/>
      <c r="AD101" s="94"/>
      <c r="AE101" s="94"/>
      <c r="AF101" s="95"/>
    </row>
    <row r="102" spans="2:32" ht="18.75" customHeight="1" x14ac:dyDescent="0.2">
      <c r="B102" s="304" t="s">
        <v>166</v>
      </c>
      <c r="C102" s="188"/>
      <c r="D102" s="96"/>
      <c r="E102" s="200">
        <v>91</v>
      </c>
      <c r="F102" s="201">
        <f ca="1">VLOOKUP(E102,INDIRECT($AK$1),12,0)</f>
        <v>60</v>
      </c>
      <c r="G102" s="98"/>
      <c r="I102" s="96"/>
      <c r="J102" s="200">
        <v>92</v>
      </c>
      <c r="K102" s="201">
        <f ca="1">VLOOKUP(J102,INDIRECT($AK$1),12,0)</f>
        <v>38</v>
      </c>
      <c r="L102" s="98"/>
      <c r="N102" s="96"/>
      <c r="O102" s="200">
        <v>93</v>
      </c>
      <c r="P102" s="201">
        <f ca="1">VLOOKUP(O102,INDIRECT($AK$1),12,0)</f>
        <v>90</v>
      </c>
      <c r="Q102" s="98"/>
      <c r="S102" s="96"/>
      <c r="T102" s="200">
        <v>94</v>
      </c>
      <c r="U102" s="201">
        <f ca="1">VLOOKUP(T102,INDIRECT($AK$1),12,0)</f>
        <v>42</v>
      </c>
      <c r="V102" s="98"/>
      <c r="X102" s="96"/>
      <c r="Y102" s="200">
        <v>95</v>
      </c>
      <c r="Z102" s="201">
        <f ca="1">VLOOKUP(Y102,INDIRECT($AK$1),12,0)</f>
        <v>97</v>
      </c>
      <c r="AA102" s="98"/>
      <c r="AC102" s="96"/>
      <c r="AD102" s="200">
        <v>96</v>
      </c>
      <c r="AE102" s="201">
        <f ca="1">VLOOKUP(AD102,INDIRECT($AK$1),12,0)</f>
        <v>7</v>
      </c>
      <c r="AF102" s="98"/>
    </row>
    <row r="103" spans="2:32" ht="12.2" customHeight="1" x14ac:dyDescent="0.2">
      <c r="B103" s="304"/>
      <c r="C103" s="188"/>
      <c r="D103" s="96"/>
      <c r="E103" s="302" t="str">
        <f>VLOOKUP(E102,STARTOVKA,3,0)</f>
        <v xml:space="preserve">DUBOVSKÝ Jakub </v>
      </c>
      <c r="F103" s="302"/>
      <c r="G103" s="195"/>
      <c r="H103" s="196"/>
      <c r="I103" s="197"/>
      <c r="J103" s="302" t="str">
        <f>VLOOKUP(J102,STARTOVKA,3,0)</f>
        <v xml:space="preserve">DVOŘÁK Jakub </v>
      </c>
      <c r="K103" s="302"/>
      <c r="L103" s="195"/>
      <c r="M103" s="196"/>
      <c r="N103" s="197"/>
      <c r="O103" s="302" t="str">
        <f>VLOOKUP(O102,STARTOVKA,3,0)</f>
        <v xml:space="preserve">GRUBER Pavel </v>
      </c>
      <c r="P103" s="302"/>
      <c r="Q103" s="195"/>
      <c r="R103" s="196"/>
      <c r="S103" s="197"/>
      <c r="T103" s="302" t="str">
        <f>VLOOKUP(T102,STARTOVKA,3,0)</f>
        <v xml:space="preserve">KOTOUČEK Matěj </v>
      </c>
      <c r="U103" s="302"/>
      <c r="V103" s="195"/>
      <c r="W103" s="196"/>
      <c r="X103" s="197"/>
      <c r="Y103" s="302" t="str">
        <f>VLOOKUP(Y102,STARTOVKA,3,0)</f>
        <v xml:space="preserve">LAFUNTÁL Robert </v>
      </c>
      <c r="Z103" s="302"/>
      <c r="AA103" s="195"/>
      <c r="AB103" s="196"/>
      <c r="AC103" s="197"/>
      <c r="AD103" s="302" t="str">
        <f>VLOOKUP(AD102,STARTOVKA,3,0)</f>
        <v xml:space="preserve">SCHMIDT Vít </v>
      </c>
      <c r="AE103" s="302"/>
      <c r="AF103" s="98"/>
    </row>
    <row r="104" spans="2:32" ht="18.75" customHeight="1" x14ac:dyDescent="0.2">
      <c r="B104" s="304"/>
      <c r="C104" s="188"/>
      <c r="D104" s="96"/>
      <c r="E104" s="198">
        <f ca="1">VLOOKUP(E102,INDIRECT($AK$1),8,0)</f>
        <v>0.18986111111111112</v>
      </c>
      <c r="F104" s="199">
        <f ca="1">VLOOKUP(E102,INDIRECT($AK$1),9,0)</f>
        <v>9.1435185185187451E-4</v>
      </c>
      <c r="G104" s="98"/>
      <c r="I104" s="96"/>
      <c r="J104" s="198">
        <f ca="1">VLOOKUP(J102,INDIRECT($AK$1),8,0)</f>
        <v>0.18986111111111112</v>
      </c>
      <c r="K104" s="199">
        <f ca="1">VLOOKUP(J102,INDIRECT($AK$1),9,0)</f>
        <v>9.1435185185187451E-4</v>
      </c>
      <c r="L104" s="98"/>
      <c r="N104" s="96"/>
      <c r="O104" s="198">
        <f ca="1">VLOOKUP(O102,INDIRECT($AK$1),8,0)</f>
        <v>0.19270833333333331</v>
      </c>
      <c r="P104" s="199">
        <f ca="1">VLOOKUP(O102,INDIRECT($AK$1),9,0)</f>
        <v>3.76157407407407E-3</v>
      </c>
      <c r="Q104" s="98"/>
      <c r="S104" s="96"/>
      <c r="T104" s="198">
        <f ca="1">VLOOKUP(T102,INDIRECT($AK$1),8,0)</f>
        <v>0.18986111111111112</v>
      </c>
      <c r="U104" s="199">
        <f ca="1">VLOOKUP(T102,INDIRECT($AK$1),9,0)</f>
        <v>9.1435185185187451E-4</v>
      </c>
      <c r="V104" s="98"/>
      <c r="X104" s="96"/>
      <c r="Y104" s="198">
        <f ca="1">VLOOKUP(Y102,INDIRECT($AK$1),8,0)</f>
        <v>0.19370370370370371</v>
      </c>
      <c r="Z104" s="199">
        <f ca="1">VLOOKUP(Y102,INDIRECT($AK$1),9,0)</f>
        <v>4.7569444444444664E-3</v>
      </c>
      <c r="AA104" s="98"/>
      <c r="AC104" s="96"/>
      <c r="AD104" s="198">
        <f ca="1">VLOOKUP(AD102,INDIRECT($AK$1),8,0)</f>
        <v>0.18945601851851854</v>
      </c>
      <c r="AE104" s="199">
        <f ca="1">VLOOKUP(AD102,INDIRECT($AK$1),9,0)</f>
        <v>5.0925925925929261E-4</v>
      </c>
      <c r="AF104" s="98"/>
    </row>
    <row r="105" spans="2:32" ht="3" customHeight="1" x14ac:dyDescent="0.2">
      <c r="B105" s="106"/>
      <c r="D105" s="99"/>
      <c r="E105" s="100"/>
      <c r="F105" s="100"/>
      <c r="G105" s="101"/>
      <c r="I105" s="99"/>
      <c r="J105" s="100"/>
      <c r="K105" s="100"/>
      <c r="L105" s="101"/>
      <c r="N105" s="99"/>
      <c r="O105" s="100"/>
      <c r="P105" s="100"/>
      <c r="Q105" s="101"/>
      <c r="S105" s="99"/>
      <c r="T105" s="100"/>
      <c r="U105" s="100"/>
      <c r="V105" s="101"/>
      <c r="X105" s="99"/>
      <c r="Y105" s="100"/>
      <c r="Z105" s="100"/>
      <c r="AA105" s="101"/>
      <c r="AC105" s="99"/>
      <c r="AD105" s="100"/>
      <c r="AE105" s="100"/>
      <c r="AF105" s="101"/>
    </row>
    <row r="106" spans="2:32" ht="3" customHeight="1" x14ac:dyDescent="0.2"/>
    <row r="107" spans="2:32" ht="3" customHeight="1" x14ac:dyDescent="0.2">
      <c r="B107" s="105"/>
      <c r="D107" s="93"/>
      <c r="E107" s="94"/>
      <c r="F107" s="94"/>
      <c r="G107" s="95"/>
      <c r="I107" s="93"/>
      <c r="J107" s="94"/>
      <c r="K107" s="94"/>
      <c r="L107" s="95"/>
      <c r="N107" s="93"/>
      <c r="O107" s="94"/>
      <c r="P107" s="94"/>
      <c r="Q107" s="95"/>
      <c r="S107" s="93"/>
      <c r="T107" s="94"/>
      <c r="U107" s="94"/>
      <c r="V107" s="95"/>
      <c r="X107" s="93"/>
      <c r="Y107" s="94"/>
      <c r="Z107" s="94"/>
      <c r="AA107" s="95"/>
      <c r="AC107" s="93"/>
      <c r="AD107" s="94"/>
      <c r="AE107" s="94"/>
      <c r="AF107" s="95"/>
    </row>
    <row r="108" spans="2:32" ht="18.75" customHeight="1" x14ac:dyDescent="0.2">
      <c r="B108" s="304" t="s">
        <v>172</v>
      </c>
      <c r="C108" s="188"/>
      <c r="D108" s="96"/>
      <c r="E108" s="200">
        <v>97</v>
      </c>
      <c r="F108" s="201" t="str">
        <f ca="1">VLOOKUP(E108,INDIRECT($AK$1),12,0)</f>
        <v/>
      </c>
      <c r="G108" s="98"/>
      <c r="I108" s="96"/>
      <c r="J108" s="200">
        <v>98</v>
      </c>
      <c r="K108" s="201" t="str">
        <f ca="1">VLOOKUP(J108,INDIRECT($AK$1),12,0)</f>
        <v/>
      </c>
      <c r="L108" s="98"/>
      <c r="N108" s="96"/>
      <c r="O108" s="200">
        <v>99</v>
      </c>
      <c r="P108" s="201">
        <f ca="1">VLOOKUP(O108,INDIRECT($AK$1),12,0)</f>
        <v>46</v>
      </c>
      <c r="Q108" s="98"/>
      <c r="S108" s="96"/>
      <c r="T108" s="200">
        <v>100</v>
      </c>
      <c r="U108" s="201">
        <f ca="1">VLOOKUP(T108,INDIRECT($AK$1),12,0)</f>
        <v>57</v>
      </c>
      <c r="V108" s="98"/>
      <c r="X108" s="96"/>
      <c r="Y108" s="200">
        <v>101</v>
      </c>
      <c r="Z108" s="201">
        <f ca="1">VLOOKUP(Y108,INDIRECT($AK$1),12,0)</f>
        <v>21</v>
      </c>
      <c r="AA108" s="98"/>
      <c r="AC108" s="96"/>
      <c r="AD108" s="200">
        <v>102</v>
      </c>
      <c r="AE108" s="201">
        <f ca="1">VLOOKUP(AD108,INDIRECT($AK$1),12,0)</f>
        <v>70</v>
      </c>
      <c r="AF108" s="98"/>
    </row>
    <row r="109" spans="2:32" ht="12.2" customHeight="1" x14ac:dyDescent="0.2">
      <c r="B109" s="304"/>
      <c r="C109" s="188"/>
      <c r="D109" s="96"/>
      <c r="E109" s="302" t="str">
        <f>VLOOKUP(E108,STARTOVKA,3,0)</f>
        <v xml:space="preserve">STRMISKA Andrej </v>
      </c>
      <c r="F109" s="302"/>
      <c r="G109" s="195"/>
      <c r="H109" s="196"/>
      <c r="I109" s="197"/>
      <c r="J109" s="302" t="str">
        <f>VLOOKUP(J108,STARTOVKA,3,0)</f>
        <v xml:space="preserve">STŘEDA Kryštof </v>
      </c>
      <c r="K109" s="302"/>
      <c r="L109" s="195"/>
      <c r="M109" s="196"/>
      <c r="N109" s="197"/>
      <c r="O109" s="302" t="e">
        <f>VLOOKUP(O108,STARTOVKA,3,0)</f>
        <v>#N/A</v>
      </c>
      <c r="P109" s="302"/>
      <c r="Q109" s="195"/>
      <c r="R109" s="196"/>
      <c r="S109" s="197"/>
      <c r="T109" s="302" t="e">
        <f>VLOOKUP(T108,STARTOVKA,3,0)</f>
        <v>#N/A</v>
      </c>
      <c r="U109" s="302"/>
      <c r="V109" s="195"/>
      <c r="W109" s="196"/>
      <c r="X109" s="197"/>
      <c r="Y109" s="302" t="str">
        <f>VLOOKUP(Y108,STARTOVKA,3,0)</f>
        <v xml:space="preserve">BAŘTIPÁN Josef </v>
      </c>
      <c r="Z109" s="302"/>
      <c r="AA109" s="195"/>
      <c r="AB109" s="196"/>
      <c r="AC109" s="197"/>
      <c r="AD109" s="302" t="str">
        <f>VLOOKUP(AD108,STARTOVKA,3,0)</f>
        <v xml:space="preserve">HOLUBOVSKÝ Ondřej </v>
      </c>
      <c r="AE109" s="302"/>
      <c r="AF109" s="98"/>
    </row>
    <row r="110" spans="2:32" ht="18.75" customHeight="1" x14ac:dyDescent="0.2">
      <c r="B110" s="304"/>
      <c r="C110" s="188"/>
      <c r="D110" s="96"/>
      <c r="E110" s="198" t="str">
        <f ca="1">VLOOKUP(E108,INDIRECT($AK$1),8,0)</f>
        <v>DNF</v>
      </c>
      <c r="F110" s="199" t="str">
        <f ca="1">VLOOKUP(E108,INDIRECT($AK$1),9,0)</f>
        <v>DNF</v>
      </c>
      <c r="G110" s="98"/>
      <c r="I110" s="96"/>
      <c r="J110" s="198" t="str">
        <f ca="1">VLOOKUP(J108,INDIRECT($AK$1),8,0)</f>
        <v>DNF</v>
      </c>
      <c r="K110" s="199" t="str">
        <f ca="1">VLOOKUP(J108,INDIRECT($AK$1),9,0)</f>
        <v>DNF</v>
      </c>
      <c r="L110" s="98"/>
      <c r="N110" s="96"/>
      <c r="O110" s="198">
        <f ca="1">VLOOKUP(O108,INDIRECT($AK$1),8,0)</f>
        <v>0.18986111111111112</v>
      </c>
      <c r="P110" s="199">
        <f ca="1">VLOOKUP(O108,INDIRECT($AK$1),9,0)</f>
        <v>9.1435185185187451E-4</v>
      </c>
      <c r="Q110" s="98"/>
      <c r="S110" s="96"/>
      <c r="T110" s="198">
        <f ca="1">VLOOKUP(T108,INDIRECT($AK$1),8,0)</f>
        <v>0.18986111111111112</v>
      </c>
      <c r="U110" s="199">
        <f ca="1">VLOOKUP(T108,INDIRECT($AK$1),9,0)</f>
        <v>9.1435185185187451E-4</v>
      </c>
      <c r="V110" s="98"/>
      <c r="X110" s="96"/>
      <c r="Y110" s="198">
        <f ca="1">VLOOKUP(Y108,INDIRECT($AK$1),8,0)</f>
        <v>0.18986111111111112</v>
      </c>
      <c r="Z110" s="199">
        <f ca="1">VLOOKUP(Y108,INDIRECT($AK$1),9,0)</f>
        <v>9.1435185185187451E-4</v>
      </c>
      <c r="AA110" s="98"/>
      <c r="AC110" s="96"/>
      <c r="AD110" s="198">
        <f ca="1">VLOOKUP(AD108,INDIRECT($AK$1),8,0)</f>
        <v>0.18986111111111112</v>
      </c>
      <c r="AE110" s="199">
        <f ca="1">VLOOKUP(AD108,INDIRECT($AK$1),9,0)</f>
        <v>9.1435185185187451E-4</v>
      </c>
      <c r="AF110" s="98"/>
    </row>
    <row r="111" spans="2:32" ht="3" customHeight="1" x14ac:dyDescent="0.2">
      <c r="B111" s="106"/>
      <c r="D111" s="99"/>
      <c r="E111" s="100"/>
      <c r="F111" s="100"/>
      <c r="G111" s="101"/>
      <c r="I111" s="99"/>
      <c r="J111" s="100"/>
      <c r="K111" s="100"/>
      <c r="L111" s="101"/>
      <c r="N111" s="99"/>
      <c r="O111" s="100"/>
      <c r="P111" s="100"/>
      <c r="Q111" s="101"/>
      <c r="S111" s="99"/>
      <c r="T111" s="100"/>
      <c r="U111" s="100"/>
      <c r="V111" s="101"/>
      <c r="X111" s="99"/>
      <c r="Y111" s="100"/>
      <c r="Z111" s="100"/>
      <c r="AA111" s="101"/>
      <c r="AC111" s="99"/>
      <c r="AD111" s="100"/>
      <c r="AE111" s="100"/>
      <c r="AF111" s="101"/>
    </row>
    <row r="112" spans="2:32" ht="3" customHeight="1" x14ac:dyDescent="0.2"/>
    <row r="113" spans="2:32" ht="3" customHeight="1" x14ac:dyDescent="0.2">
      <c r="B113" s="105"/>
      <c r="D113" s="93"/>
      <c r="E113" s="94"/>
      <c r="F113" s="94"/>
      <c r="G113" s="95"/>
      <c r="I113" s="93"/>
      <c r="J113" s="94"/>
      <c r="K113" s="94"/>
      <c r="L113" s="95"/>
      <c r="N113" s="93"/>
      <c r="O113" s="94"/>
      <c r="P113" s="94"/>
      <c r="Q113" s="95"/>
      <c r="S113" s="93"/>
      <c r="T113" s="94"/>
      <c r="U113" s="94"/>
      <c r="V113" s="95"/>
      <c r="X113" s="93"/>
      <c r="Y113" s="94"/>
      <c r="Z113" s="94"/>
      <c r="AA113" s="95"/>
      <c r="AC113" s="93"/>
      <c r="AD113" s="94"/>
      <c r="AE113" s="94"/>
      <c r="AF113" s="95"/>
    </row>
    <row r="114" spans="2:32" ht="18.75" customHeight="1" x14ac:dyDescent="0.2">
      <c r="B114" s="304" t="s">
        <v>174</v>
      </c>
      <c r="C114" s="188"/>
      <c r="D114" s="96"/>
      <c r="E114" s="200">
        <v>103</v>
      </c>
      <c r="F114" s="201">
        <f ca="1">VLOOKUP(E114,INDIRECT($AK$1),12,0)</f>
        <v>14</v>
      </c>
      <c r="G114" s="98"/>
      <c r="I114" s="96"/>
      <c r="J114" s="200">
        <v>104</v>
      </c>
      <c r="K114" s="201">
        <f ca="1">VLOOKUP(J114,INDIRECT($AK$1),12,0)</f>
        <v>33</v>
      </c>
      <c r="L114" s="98"/>
      <c r="N114" s="96"/>
      <c r="O114" s="200">
        <v>105</v>
      </c>
      <c r="P114" s="201">
        <f ca="1">VLOOKUP(O114,INDIRECT($AK$1),12,0)</f>
        <v>48</v>
      </c>
      <c r="Q114" s="98"/>
      <c r="S114" s="96"/>
      <c r="T114" s="200">
        <v>106</v>
      </c>
      <c r="U114" s="201">
        <f ca="1">VLOOKUP(T114,INDIRECT($AK$1),12,0)</f>
        <v>32</v>
      </c>
      <c r="V114" s="98"/>
      <c r="X114" s="96"/>
      <c r="Y114" s="200">
        <v>107</v>
      </c>
      <c r="Z114" s="201">
        <f ca="1">VLOOKUP(Y114,INDIRECT($AK$1),12,0)</f>
        <v>11</v>
      </c>
      <c r="AA114" s="98"/>
      <c r="AC114" s="96"/>
      <c r="AD114" s="200">
        <v>108</v>
      </c>
      <c r="AE114" s="201">
        <f ca="1">VLOOKUP(AD114,INDIRECT($AK$1),12,0)</f>
        <v>3</v>
      </c>
      <c r="AF114" s="98"/>
    </row>
    <row r="115" spans="2:32" ht="12.2" customHeight="1" x14ac:dyDescent="0.2">
      <c r="B115" s="304"/>
      <c r="C115" s="188"/>
      <c r="D115" s="96"/>
      <c r="E115" s="302" t="str">
        <f>VLOOKUP(E114,STARTOVKA,3,0)</f>
        <v xml:space="preserve">NEUMAN Daniel </v>
      </c>
      <c r="F115" s="302"/>
      <c r="G115" s="195"/>
      <c r="H115" s="196"/>
      <c r="I115" s="197"/>
      <c r="J115" s="302" t="str">
        <f>VLOOKUP(J114,STARTOVKA,3,0)</f>
        <v>DULAJ Jan</v>
      </c>
      <c r="K115" s="302"/>
      <c r="L115" s="195"/>
      <c r="M115" s="196"/>
      <c r="N115" s="197"/>
      <c r="O115" s="302" t="str">
        <f>VLOOKUP(O114,STARTOVKA,3,0)</f>
        <v xml:space="preserve">RAJCHART Jan </v>
      </c>
      <c r="P115" s="302"/>
      <c r="Q115" s="195"/>
      <c r="R115" s="196"/>
      <c r="S115" s="197"/>
      <c r="T115" s="302" t="str">
        <f>VLOOKUP(T114,STARTOVKA,3,0)</f>
        <v xml:space="preserve">SVATEK Miroslav </v>
      </c>
      <c r="U115" s="302"/>
      <c r="V115" s="195"/>
      <c r="W115" s="196"/>
      <c r="X115" s="197"/>
      <c r="Y115" s="302" t="str">
        <f>VLOOKUP(Y114,STARTOVKA,3,0)</f>
        <v xml:space="preserve">KŘIKAVA Jakub </v>
      </c>
      <c r="Z115" s="302"/>
      <c r="AA115" s="195"/>
      <c r="AB115" s="196"/>
      <c r="AC115" s="197"/>
      <c r="AD115" s="302" t="e">
        <f>VLOOKUP(AD114,STARTOVKA,3,0)</f>
        <v>#N/A</v>
      </c>
      <c r="AE115" s="302"/>
      <c r="AF115" s="98"/>
    </row>
    <row r="116" spans="2:32" ht="18.75" customHeight="1" x14ac:dyDescent="0.2">
      <c r="B116" s="304"/>
      <c r="C116" s="188"/>
      <c r="D116" s="96"/>
      <c r="E116" s="198">
        <f ca="1">VLOOKUP(E114,INDIRECT($AK$1),8,0)</f>
        <v>0.18983796296296296</v>
      </c>
      <c r="F116" s="199">
        <f ca="1">VLOOKUP(E114,INDIRECT($AK$1),9,0)</f>
        <v>8.9120370370371349E-4</v>
      </c>
      <c r="G116" s="98"/>
      <c r="I116" s="96"/>
      <c r="J116" s="198">
        <f ca="1">VLOOKUP(J114,INDIRECT($AK$1),8,0)</f>
        <v>0.18986111111111112</v>
      </c>
      <c r="K116" s="199">
        <f ca="1">VLOOKUP(J114,INDIRECT($AK$1),9,0)</f>
        <v>9.1435185185187451E-4</v>
      </c>
      <c r="L116" s="98"/>
      <c r="N116" s="96"/>
      <c r="O116" s="198">
        <f ca="1">VLOOKUP(O114,INDIRECT($AK$1),8,0)</f>
        <v>0.18986111111111112</v>
      </c>
      <c r="P116" s="199">
        <f ca="1">VLOOKUP(O114,INDIRECT($AK$1),9,0)</f>
        <v>9.1435185185187451E-4</v>
      </c>
      <c r="Q116" s="98"/>
      <c r="S116" s="96"/>
      <c r="T116" s="198">
        <f ca="1">VLOOKUP(T114,INDIRECT($AK$1),8,0)</f>
        <v>0.18986111111111112</v>
      </c>
      <c r="U116" s="199">
        <f ca="1">VLOOKUP(T114,INDIRECT($AK$1),9,0)</f>
        <v>9.1435185185187451E-4</v>
      </c>
      <c r="V116" s="98"/>
      <c r="X116" s="96"/>
      <c r="Y116" s="198">
        <f ca="1">VLOOKUP(Y114,INDIRECT($AK$1),8,0)</f>
        <v>0.18981481481481483</v>
      </c>
      <c r="Z116" s="199">
        <f ca="1">VLOOKUP(Y114,INDIRECT($AK$1),9,0)</f>
        <v>8.6805555555558023E-4</v>
      </c>
      <c r="AA116" s="98"/>
      <c r="AC116" s="96"/>
      <c r="AD116" s="198">
        <f ca="1">VLOOKUP(AD114,INDIRECT($AK$1),8,0)</f>
        <v>0.18899305555555554</v>
      </c>
      <c r="AE116" s="199">
        <f ca="1">VLOOKUP(AD114,INDIRECT($AK$1),9,0)</f>
        <v>4.6296296296294281E-5</v>
      </c>
      <c r="AF116" s="98"/>
    </row>
    <row r="117" spans="2:32" ht="3" customHeight="1" x14ac:dyDescent="0.2">
      <c r="B117" s="106"/>
      <c r="D117" s="99"/>
      <c r="E117" s="100"/>
      <c r="F117" s="100"/>
      <c r="G117" s="101"/>
      <c r="I117" s="99"/>
      <c r="J117" s="100"/>
      <c r="K117" s="100"/>
      <c r="L117" s="101"/>
      <c r="N117" s="99"/>
      <c r="O117" s="100"/>
      <c r="P117" s="100"/>
      <c r="Q117" s="101"/>
      <c r="S117" s="99"/>
      <c r="T117" s="100"/>
      <c r="U117" s="100"/>
      <c r="V117" s="101"/>
      <c r="X117" s="99"/>
      <c r="Y117" s="100"/>
      <c r="Z117" s="100"/>
      <c r="AA117" s="101"/>
      <c r="AC117" s="99"/>
      <c r="AD117" s="100"/>
      <c r="AE117" s="100"/>
      <c r="AF117" s="101"/>
    </row>
    <row r="118" spans="2:32" ht="3" customHeight="1" x14ac:dyDescent="0.2"/>
    <row r="119" spans="2:32" ht="3" customHeight="1" x14ac:dyDescent="0.2">
      <c r="B119" s="105"/>
      <c r="D119" s="93"/>
      <c r="E119" s="94"/>
      <c r="F119" s="94"/>
      <c r="G119" s="95"/>
      <c r="I119" s="93"/>
      <c r="J119" s="94"/>
      <c r="K119" s="94"/>
      <c r="L119" s="95"/>
      <c r="N119" s="93"/>
      <c r="O119" s="94"/>
      <c r="P119" s="94"/>
      <c r="Q119" s="95"/>
      <c r="S119" s="93"/>
      <c r="T119" s="94"/>
      <c r="U119" s="94"/>
      <c r="V119" s="95"/>
      <c r="X119" s="93"/>
      <c r="Y119" s="94"/>
      <c r="Z119" s="94"/>
      <c r="AA119" s="95"/>
      <c r="AC119" s="93"/>
      <c r="AD119" s="94"/>
      <c r="AE119" s="94"/>
      <c r="AF119" s="95"/>
    </row>
    <row r="120" spans="2:32" ht="18.75" customHeight="1" x14ac:dyDescent="0.2">
      <c r="B120" s="304" t="s">
        <v>178</v>
      </c>
      <c r="C120" s="188"/>
      <c r="D120" s="96"/>
      <c r="E120" s="200">
        <v>109</v>
      </c>
      <c r="F120" s="201">
        <f ca="1">VLOOKUP(E120,INDIRECT($AK$1),12,0)</f>
        <v>79</v>
      </c>
      <c r="G120" s="98"/>
      <c r="I120" s="96"/>
      <c r="J120" s="200">
        <v>110</v>
      </c>
      <c r="K120" s="201">
        <f ca="1">VLOOKUP(J120,INDIRECT($AK$1),12,0)</f>
        <v>101</v>
      </c>
      <c r="L120" s="98"/>
      <c r="N120" s="96"/>
      <c r="O120" s="200">
        <v>111</v>
      </c>
      <c r="P120" s="201">
        <f ca="1">VLOOKUP(O120,INDIRECT($AK$1),12,0)</f>
        <v>30</v>
      </c>
      <c r="Q120" s="98"/>
      <c r="S120" s="96"/>
      <c r="T120" s="200">
        <v>112</v>
      </c>
      <c r="U120" s="201" t="str">
        <f ca="1">VLOOKUP(T120,INDIRECT($AK$1),12,0)</f>
        <v/>
      </c>
      <c r="V120" s="98"/>
      <c r="X120" s="96"/>
      <c r="Y120" s="200">
        <v>113</v>
      </c>
      <c r="Z120" s="201">
        <f ca="1">VLOOKUP(Y120,INDIRECT($AK$1),12,0)</f>
        <v>58</v>
      </c>
      <c r="AA120" s="98"/>
      <c r="AC120" s="96"/>
      <c r="AD120" s="200">
        <v>114</v>
      </c>
      <c r="AE120" s="201">
        <f ca="1">VLOOKUP(AD120,INDIRECT($AK$1),12,0)</f>
        <v>100</v>
      </c>
      <c r="AF120" s="98"/>
    </row>
    <row r="121" spans="2:32" ht="12.2" customHeight="1" x14ac:dyDescent="0.2">
      <c r="B121" s="304"/>
      <c r="C121" s="188"/>
      <c r="D121" s="96"/>
      <c r="E121" s="302" t="e">
        <f>VLOOKUP(E120,STARTOVKA,3,0)</f>
        <v>#N/A</v>
      </c>
      <c r="F121" s="302"/>
      <c r="G121" s="195"/>
      <c r="H121" s="196"/>
      <c r="I121" s="197"/>
      <c r="J121" s="302" t="e">
        <f>VLOOKUP(J120,STARTOVKA,3,0)</f>
        <v>#N/A</v>
      </c>
      <c r="K121" s="302"/>
      <c r="L121" s="195"/>
      <c r="M121" s="196"/>
      <c r="N121" s="197"/>
      <c r="O121" s="302" t="str">
        <f>VLOOKUP(O120,STARTOVKA,3,0)</f>
        <v>BECKER Alexander</v>
      </c>
      <c r="P121" s="302"/>
      <c r="Q121" s="195"/>
      <c r="R121" s="196"/>
      <c r="S121" s="197"/>
      <c r="T121" s="302" t="str">
        <f>VLOOKUP(T120,STARTOVKA,3,0)</f>
        <v>BERAN Andy</v>
      </c>
      <c r="U121" s="302"/>
      <c r="V121" s="195"/>
      <c r="W121" s="196"/>
      <c r="X121" s="197"/>
      <c r="Y121" s="302" t="str">
        <f>VLOOKUP(Y120,STARTOVKA,3,0)</f>
        <v>ROHDE Louis</v>
      </c>
      <c r="Z121" s="302"/>
      <c r="AA121" s="195"/>
      <c r="AB121" s="196"/>
      <c r="AC121" s="197"/>
      <c r="AD121" s="302" t="str">
        <f>VLOOKUP(AD120,STARTOVKA,3,0)</f>
        <v>SCHLOTT Julius</v>
      </c>
      <c r="AE121" s="302"/>
      <c r="AF121" s="98"/>
    </row>
    <row r="122" spans="2:32" ht="18.75" customHeight="1" x14ac:dyDescent="0.2">
      <c r="B122" s="304"/>
      <c r="C122" s="188"/>
      <c r="D122" s="96"/>
      <c r="E122" s="198">
        <f ca="1">VLOOKUP(E120,INDIRECT($AK$1),8,0)</f>
        <v>0.19231481481481483</v>
      </c>
      <c r="F122" s="199">
        <f ca="1">VLOOKUP(E120,INDIRECT($AK$1),9,0)</f>
        <v>3.3680555555555824E-3</v>
      </c>
      <c r="G122" s="98"/>
      <c r="I122" s="96"/>
      <c r="J122" s="198">
        <f ca="1">VLOOKUP(J120,INDIRECT($AK$1),8,0)</f>
        <v>0.19524305555555554</v>
      </c>
      <c r="K122" s="199">
        <f ca="1">VLOOKUP(J120,INDIRECT($AK$1),9,0)</f>
        <v>6.2962962962962998E-3</v>
      </c>
      <c r="L122" s="98"/>
      <c r="N122" s="96"/>
      <c r="O122" s="198">
        <f ca="1">VLOOKUP(O120,INDIRECT($AK$1),8,0)</f>
        <v>0.18986111111111112</v>
      </c>
      <c r="P122" s="199">
        <f ca="1">VLOOKUP(O120,INDIRECT($AK$1),9,0)</f>
        <v>9.1435185185187451E-4</v>
      </c>
      <c r="Q122" s="98"/>
      <c r="S122" s="96"/>
      <c r="T122" s="198" t="str">
        <f ca="1">VLOOKUP(T120,INDIRECT($AK$1),8,0)</f>
        <v>DNF</v>
      </c>
      <c r="U122" s="199" t="str">
        <f ca="1">VLOOKUP(T120,INDIRECT($AK$1),9,0)</f>
        <v>DNF</v>
      </c>
      <c r="V122" s="98"/>
      <c r="X122" s="96"/>
      <c r="Y122" s="198">
        <f ca="1">VLOOKUP(Y120,INDIRECT($AK$1),8,0)</f>
        <v>0.18986111111111112</v>
      </c>
      <c r="Z122" s="199">
        <f ca="1">VLOOKUP(Y120,INDIRECT($AK$1),9,0)</f>
        <v>9.1435185185187451E-4</v>
      </c>
      <c r="AA122" s="98"/>
      <c r="AC122" s="96"/>
      <c r="AD122" s="198">
        <f ca="1">VLOOKUP(AD120,INDIRECT($AK$1),8,0)</f>
        <v>0.19445601851851851</v>
      </c>
      <c r="AE122" s="199">
        <f ca="1">VLOOKUP(AD120,INDIRECT($AK$1),9,0)</f>
        <v>5.5092592592592693E-3</v>
      </c>
      <c r="AF122" s="98"/>
    </row>
    <row r="123" spans="2:32" ht="3" customHeight="1" x14ac:dyDescent="0.2">
      <c r="B123" s="106"/>
      <c r="D123" s="99"/>
      <c r="E123" s="100"/>
      <c r="F123" s="100"/>
      <c r="G123" s="101"/>
      <c r="I123" s="99"/>
      <c r="J123" s="100"/>
      <c r="K123" s="100"/>
      <c r="L123" s="101"/>
      <c r="N123" s="99"/>
      <c r="O123" s="100"/>
      <c r="P123" s="100"/>
      <c r="Q123" s="101"/>
      <c r="S123" s="99"/>
      <c r="T123" s="100"/>
      <c r="U123" s="100"/>
      <c r="V123" s="101"/>
      <c r="X123" s="99"/>
      <c r="Y123" s="100"/>
      <c r="Z123" s="100"/>
      <c r="AA123" s="101"/>
      <c r="AC123" s="99"/>
      <c r="AD123" s="100"/>
      <c r="AE123" s="100"/>
      <c r="AF123" s="101"/>
    </row>
    <row r="124" spans="2:32" ht="3" customHeight="1" x14ac:dyDescent="0.2"/>
    <row r="125" spans="2:32" ht="3" customHeight="1" x14ac:dyDescent="0.2">
      <c r="B125" s="105"/>
      <c r="D125" s="93"/>
      <c r="E125" s="94"/>
      <c r="F125" s="94"/>
      <c r="G125" s="95"/>
      <c r="I125" s="93"/>
      <c r="J125" s="94"/>
      <c r="K125" s="94"/>
      <c r="L125" s="95"/>
      <c r="N125" s="93"/>
      <c r="O125" s="94"/>
      <c r="P125" s="94"/>
      <c r="Q125" s="95"/>
      <c r="S125" s="93"/>
      <c r="T125" s="94"/>
      <c r="U125" s="94"/>
      <c r="V125" s="95"/>
      <c r="X125" s="93"/>
      <c r="Y125" s="94"/>
      <c r="Z125" s="94"/>
      <c r="AA125" s="95"/>
      <c r="AC125" s="93"/>
      <c r="AD125" s="94"/>
      <c r="AE125" s="94"/>
      <c r="AF125" s="95"/>
    </row>
    <row r="126" spans="2:32" ht="18.75" customHeight="1" x14ac:dyDescent="0.2">
      <c r="B126" s="304" t="s">
        <v>14</v>
      </c>
      <c r="C126" s="188"/>
      <c r="D126" s="96"/>
      <c r="E126" s="200">
        <v>115</v>
      </c>
      <c r="F126" s="201">
        <f ca="1">VLOOKUP(E126,INDIRECT($AK$1),12,0)</f>
        <v>82</v>
      </c>
      <c r="G126" s="98"/>
      <c r="I126" s="96"/>
      <c r="J126" s="200">
        <v>116</v>
      </c>
      <c r="K126" s="201">
        <f ca="1">VLOOKUP(J126,INDIRECT($AK$1),12,0)</f>
        <v>75</v>
      </c>
      <c r="L126" s="98"/>
      <c r="N126" s="96"/>
      <c r="O126" s="200">
        <v>117</v>
      </c>
      <c r="P126" s="201">
        <f ca="1">VLOOKUP(O126,INDIRECT($AK$1),12,0)</f>
        <v>93</v>
      </c>
      <c r="Q126" s="98"/>
      <c r="S126" s="96"/>
      <c r="T126" s="200">
        <v>118</v>
      </c>
      <c r="U126" s="201">
        <f ca="1">VLOOKUP(T126,INDIRECT($AK$1),12,0)</f>
        <v>45</v>
      </c>
      <c r="V126" s="98"/>
      <c r="X126" s="96"/>
      <c r="Y126" s="200">
        <v>119</v>
      </c>
      <c r="Z126" s="201">
        <f ca="1">VLOOKUP(Y126,INDIRECT($AK$1),12,0)</f>
        <v>15</v>
      </c>
      <c r="AA126" s="98"/>
      <c r="AC126" s="96"/>
      <c r="AD126" s="200">
        <v>120</v>
      </c>
      <c r="AE126" s="201">
        <f ca="1">VLOOKUP(AD126,INDIRECT($AK$1),12,0)</f>
        <v>105</v>
      </c>
      <c r="AF126" s="98"/>
    </row>
    <row r="127" spans="2:32" ht="12.2" customHeight="1" x14ac:dyDescent="0.2">
      <c r="B127" s="304"/>
      <c r="C127" s="188"/>
      <c r="D127" s="96"/>
      <c r="E127" s="302" t="str">
        <f>VLOOKUP(E126,STARTOVKA,3,0)</f>
        <v>KOCH Chrisitan</v>
      </c>
      <c r="F127" s="302"/>
      <c r="G127" s="195"/>
      <c r="H127" s="196"/>
      <c r="I127" s="197"/>
      <c r="J127" s="302" t="str">
        <f>VLOOKUP(J126,STARTOVKA,3,0)</f>
        <v>KÄMNA Lennard</v>
      </c>
      <c r="K127" s="302"/>
      <c r="L127" s="195"/>
      <c r="M127" s="196"/>
      <c r="N127" s="197"/>
      <c r="O127" s="302" t="str">
        <f>VLOOKUP(O126,STARTOVKA,3,0)</f>
        <v>KANTER Max</v>
      </c>
      <c r="P127" s="302"/>
      <c r="Q127" s="195"/>
      <c r="R127" s="196"/>
      <c r="S127" s="197"/>
      <c r="T127" s="302" t="e">
        <f>VLOOKUP(T126,STARTOVKA,3,0)</f>
        <v>#N/A</v>
      </c>
      <c r="U127" s="302"/>
      <c r="V127" s="195"/>
      <c r="W127" s="196"/>
      <c r="X127" s="197"/>
      <c r="Y127" s="302" t="e">
        <f>VLOOKUP(Y126,STARTOVKA,3,0)</f>
        <v>#N/A</v>
      </c>
      <c r="Z127" s="302"/>
      <c r="AA127" s="195"/>
      <c r="AB127" s="196"/>
      <c r="AC127" s="197"/>
      <c r="AD127" s="302" t="e">
        <f>VLOOKUP(AD126,STARTOVKA,3,0)</f>
        <v>#N/A</v>
      </c>
      <c r="AE127" s="302"/>
      <c r="AF127" s="98"/>
    </row>
    <row r="128" spans="2:32" ht="18.75" customHeight="1" x14ac:dyDescent="0.2">
      <c r="B128" s="304"/>
      <c r="C128" s="188"/>
      <c r="D128" s="96"/>
      <c r="E128" s="198">
        <f ca="1">VLOOKUP(E126,INDIRECT($AK$1),8,0)</f>
        <v>0.19236111111111112</v>
      </c>
      <c r="F128" s="199">
        <f ca="1">VLOOKUP(E126,INDIRECT($AK$1),9,0)</f>
        <v>3.4143518518518767E-3</v>
      </c>
      <c r="G128" s="98"/>
      <c r="I128" s="96"/>
      <c r="J128" s="198">
        <f ca="1">VLOOKUP(J126,INDIRECT($AK$1),8,0)</f>
        <v>0.19157407407407406</v>
      </c>
      <c r="K128" s="199">
        <f ca="1">VLOOKUP(J126,INDIRECT($AK$1),9,0)</f>
        <v>2.6273148148148184E-3</v>
      </c>
      <c r="L128" s="98"/>
      <c r="N128" s="96"/>
      <c r="O128" s="198">
        <f ca="1">VLOOKUP(O126,INDIRECT($AK$1),8,0)</f>
        <v>0.19274305555555554</v>
      </c>
      <c r="P128" s="199">
        <f ca="1">VLOOKUP(O126,INDIRECT($AK$1),9,0)</f>
        <v>3.7962962962962976E-3</v>
      </c>
      <c r="Q128" s="98"/>
      <c r="S128" s="96"/>
      <c r="T128" s="198">
        <f ca="1">VLOOKUP(T126,INDIRECT($AK$1),8,0)</f>
        <v>0.18986111111111112</v>
      </c>
      <c r="U128" s="199">
        <f ca="1">VLOOKUP(T126,INDIRECT($AK$1),9,0)</f>
        <v>9.1435185185187451E-4</v>
      </c>
      <c r="V128" s="98"/>
      <c r="X128" s="96"/>
      <c r="Y128" s="198">
        <f ca="1">VLOOKUP(Y126,INDIRECT($AK$1),8,0)</f>
        <v>0.18984953703703705</v>
      </c>
      <c r="Z128" s="199">
        <f ca="1">VLOOKUP(Y126,INDIRECT($AK$1),9,0)</f>
        <v>9.0277777777780788E-4</v>
      </c>
      <c r="AA128" s="98"/>
      <c r="AC128" s="96"/>
      <c r="AD128" s="198">
        <f ca="1">VLOOKUP(AD126,INDIRECT($AK$1),8,0)</f>
        <v>0.19643518518518516</v>
      </c>
      <c r="AE128" s="199">
        <f ca="1">VLOOKUP(AD126,INDIRECT($AK$1),9,0)</f>
        <v>7.4884259259259123E-3</v>
      </c>
      <c r="AF128" s="98"/>
    </row>
    <row r="129" spans="2:32" ht="3" customHeight="1" x14ac:dyDescent="0.2">
      <c r="B129" s="106"/>
      <c r="D129" s="99"/>
      <c r="E129" s="100"/>
      <c r="F129" s="100"/>
      <c r="G129" s="101"/>
      <c r="I129" s="99"/>
      <c r="J129" s="100"/>
      <c r="K129" s="100"/>
      <c r="L129" s="101"/>
      <c r="N129" s="99"/>
      <c r="O129" s="100"/>
      <c r="P129" s="100"/>
      <c r="Q129" s="101"/>
      <c r="S129" s="99"/>
      <c r="T129" s="100"/>
      <c r="U129" s="100"/>
      <c r="V129" s="101"/>
      <c r="X129" s="99"/>
      <c r="Y129" s="100"/>
      <c r="Z129" s="100"/>
      <c r="AA129" s="101"/>
      <c r="AC129" s="99"/>
      <c r="AD129" s="100"/>
      <c r="AE129" s="100"/>
      <c r="AF129" s="101"/>
    </row>
    <row r="130" spans="2:32" ht="3" customHeight="1" x14ac:dyDescent="0.2"/>
    <row r="131" spans="2:32" ht="3" customHeight="1" x14ac:dyDescent="0.2">
      <c r="B131" s="105"/>
      <c r="D131" s="93"/>
      <c r="E131" s="94"/>
      <c r="F131" s="94"/>
      <c r="G131" s="95"/>
      <c r="I131" s="93"/>
      <c r="J131" s="94"/>
      <c r="K131" s="94"/>
      <c r="L131" s="95"/>
      <c r="N131" s="93"/>
      <c r="O131" s="94"/>
      <c r="P131" s="94"/>
      <c r="Q131" s="95"/>
      <c r="S131" s="93"/>
      <c r="T131" s="94"/>
      <c r="U131" s="94"/>
      <c r="V131" s="95"/>
      <c r="X131" s="93"/>
      <c r="Y131" s="94"/>
      <c r="Z131" s="94"/>
      <c r="AA131" s="95"/>
      <c r="AC131" s="93"/>
      <c r="AD131" s="94"/>
      <c r="AE131" s="94"/>
      <c r="AF131" s="95"/>
    </row>
    <row r="132" spans="2:32" ht="18.75" customHeight="1" x14ac:dyDescent="0.2">
      <c r="B132" s="304" t="s">
        <v>183</v>
      </c>
      <c r="C132" s="188"/>
      <c r="D132" s="96"/>
      <c r="E132" s="200">
        <v>121</v>
      </c>
      <c r="F132" s="201">
        <f ca="1">VLOOKUP(E132,INDIRECT($AK$1),12,0)</f>
        <v>74</v>
      </c>
      <c r="G132" s="98"/>
      <c r="I132" s="96"/>
      <c r="J132" s="200">
        <v>122</v>
      </c>
      <c r="K132" s="201">
        <f ca="1">VLOOKUP(J132,INDIRECT($AK$1),12,0)</f>
        <v>99</v>
      </c>
      <c r="L132" s="98"/>
      <c r="N132" s="96"/>
      <c r="O132" s="200">
        <v>123</v>
      </c>
      <c r="P132" s="201">
        <f ca="1">VLOOKUP(O132,INDIRECT($AK$1),12,0)</f>
        <v>53</v>
      </c>
      <c r="Q132" s="98"/>
      <c r="S132" s="96"/>
      <c r="T132" s="200">
        <v>124</v>
      </c>
      <c r="U132" s="201">
        <f ca="1">VLOOKUP(T132,INDIRECT($AK$1),12,0)</f>
        <v>23</v>
      </c>
      <c r="V132" s="98"/>
      <c r="X132" s="96"/>
      <c r="Y132" s="200">
        <v>125</v>
      </c>
      <c r="Z132" s="201" t="str">
        <f ca="1">VLOOKUP(Y132,INDIRECT($AK$1),12,0)</f>
        <v/>
      </c>
      <c r="AA132" s="98"/>
      <c r="AC132" s="96"/>
      <c r="AD132" s="200">
        <v>126</v>
      </c>
      <c r="AE132" s="201" t="str">
        <f ca="1">VLOOKUP(AD132,INDIRECT($AK$1),12,0)</f>
        <v/>
      </c>
      <c r="AF132" s="98"/>
    </row>
    <row r="133" spans="2:32" ht="12.2" customHeight="1" x14ac:dyDescent="0.2">
      <c r="B133" s="304"/>
      <c r="C133" s="188"/>
      <c r="D133" s="96"/>
      <c r="E133" s="302" t="str">
        <f>VLOOKUP(E132,STARTOVKA,3,0)</f>
        <v xml:space="preserve">BAJER Vilém </v>
      </c>
      <c r="F133" s="302"/>
      <c r="G133" s="195"/>
      <c r="H133" s="196"/>
      <c r="I133" s="197"/>
      <c r="J133" s="302" t="str">
        <f>VLOOKUP(J132,STARTOVKA,3,0)</f>
        <v xml:space="preserve">CHYTIL Daniel </v>
      </c>
      <c r="K133" s="302"/>
      <c r="L133" s="195"/>
      <c r="M133" s="196"/>
      <c r="N133" s="197"/>
      <c r="O133" s="302" t="str">
        <f>VLOOKUP(O132,STARTOVKA,3,0)</f>
        <v xml:space="preserve">STRUPEK Matyáš </v>
      </c>
      <c r="P133" s="302"/>
      <c r="Q133" s="195"/>
      <c r="R133" s="196"/>
      <c r="S133" s="197"/>
      <c r="T133" s="302" t="str">
        <f>VLOOKUP(T132,STARTOVKA,3,0)</f>
        <v xml:space="preserve">ŠÁNA Jiří </v>
      </c>
      <c r="U133" s="302"/>
      <c r="V133" s="195"/>
      <c r="W133" s="196"/>
      <c r="X133" s="197"/>
      <c r="Y133" s="302" t="str">
        <f>VLOOKUP(Y132,STARTOVKA,3,0)</f>
        <v>MAYER Daniel</v>
      </c>
      <c r="Z133" s="302"/>
      <c r="AA133" s="195"/>
      <c r="AB133" s="196"/>
      <c r="AC133" s="197"/>
      <c r="AD133" s="302" t="e">
        <f>VLOOKUP(AD132,STARTOVKA,3,0)</f>
        <v>#N/A</v>
      </c>
      <c r="AE133" s="302"/>
      <c r="AF133" s="98"/>
    </row>
    <row r="134" spans="2:32" ht="18.75" customHeight="1" x14ac:dyDescent="0.2">
      <c r="B134" s="304"/>
      <c r="C134" s="188"/>
      <c r="D134" s="96"/>
      <c r="E134" s="198">
        <f ca="1">VLOOKUP(E132,INDIRECT($AK$1),8,0)</f>
        <v>0.19153935185185186</v>
      </c>
      <c r="F134" s="199">
        <f ca="1">VLOOKUP(E132,INDIRECT($AK$1),9,0)</f>
        <v>2.5925925925926185E-3</v>
      </c>
      <c r="G134" s="98"/>
      <c r="I134" s="96"/>
      <c r="J134" s="198">
        <f ca="1">VLOOKUP(J132,INDIRECT($AK$1),8,0)</f>
        <v>0.19442129629629629</v>
      </c>
      <c r="K134" s="199">
        <f ca="1">VLOOKUP(J132,INDIRECT($AK$1),9,0)</f>
        <v>5.4745370370370416E-3</v>
      </c>
      <c r="L134" s="98"/>
      <c r="N134" s="96"/>
      <c r="O134" s="198">
        <f ca="1">VLOOKUP(O132,INDIRECT($AK$1),8,0)</f>
        <v>0.18986111111111112</v>
      </c>
      <c r="P134" s="199">
        <f ca="1">VLOOKUP(O132,INDIRECT($AK$1),9,0)</f>
        <v>9.1435185185187451E-4</v>
      </c>
      <c r="Q134" s="98"/>
      <c r="S134" s="96"/>
      <c r="T134" s="198">
        <f ca="1">VLOOKUP(T132,INDIRECT($AK$1),8,0)</f>
        <v>0.18986111111111112</v>
      </c>
      <c r="U134" s="199">
        <f ca="1">VLOOKUP(T132,INDIRECT($AK$1),9,0)</f>
        <v>9.1435185185187451E-4</v>
      </c>
      <c r="V134" s="98"/>
      <c r="X134" s="96"/>
      <c r="Y134" s="198" t="str">
        <f ca="1">VLOOKUP(Y132,INDIRECT($AK$1),8,0)</f>
        <v>DNF</v>
      </c>
      <c r="Z134" s="199" t="str">
        <f ca="1">VLOOKUP(Y132,INDIRECT($AK$1),9,0)</f>
        <v>DNF</v>
      </c>
      <c r="AA134" s="98"/>
      <c r="AC134" s="96"/>
      <c r="AD134" s="198" t="str">
        <f ca="1">VLOOKUP(AD132,INDIRECT($AK$1),8,0)</f>
        <v>DNF</v>
      </c>
      <c r="AE134" s="199" t="str">
        <f ca="1">VLOOKUP(AD132,INDIRECT($AK$1),9,0)</f>
        <v>DNF</v>
      </c>
      <c r="AF134" s="98"/>
    </row>
    <row r="135" spans="2:32" ht="3" customHeight="1" x14ac:dyDescent="0.2">
      <c r="B135" s="106"/>
      <c r="D135" s="99"/>
      <c r="E135" s="100"/>
      <c r="F135" s="100"/>
      <c r="G135" s="101"/>
      <c r="I135" s="99"/>
      <c r="J135" s="100"/>
      <c r="K135" s="100"/>
      <c r="L135" s="101"/>
      <c r="N135" s="99"/>
      <c r="O135" s="100"/>
      <c r="P135" s="100"/>
      <c r="Q135" s="101"/>
      <c r="S135" s="99"/>
      <c r="T135" s="100"/>
      <c r="U135" s="100"/>
      <c r="V135" s="101"/>
      <c r="X135" s="99"/>
      <c r="Y135" s="100"/>
      <c r="Z135" s="100"/>
      <c r="AA135" s="101"/>
      <c r="AC135" s="99"/>
      <c r="AD135" s="100"/>
      <c r="AE135" s="100"/>
      <c r="AF135" s="101"/>
    </row>
    <row r="136" spans="2:32" ht="3" customHeight="1" x14ac:dyDescent="0.2"/>
    <row r="137" spans="2:32" ht="3" customHeight="1" x14ac:dyDescent="0.2">
      <c r="B137" s="105"/>
      <c r="D137" s="93"/>
      <c r="E137" s="94"/>
      <c r="F137" s="94"/>
      <c r="G137" s="95"/>
      <c r="I137" s="93"/>
      <c r="J137" s="94"/>
      <c r="K137" s="94"/>
      <c r="L137" s="95"/>
      <c r="N137" s="93"/>
      <c r="O137" s="94"/>
      <c r="P137" s="94"/>
      <c r="Q137" s="95"/>
      <c r="S137" s="93"/>
      <c r="T137" s="94"/>
      <c r="U137" s="94"/>
      <c r="V137" s="95"/>
      <c r="X137" s="93"/>
      <c r="Y137" s="94"/>
      <c r="Z137" s="94"/>
      <c r="AA137" s="95"/>
      <c r="AC137" s="93"/>
      <c r="AD137" s="94"/>
      <c r="AE137" s="94"/>
      <c r="AF137" s="95"/>
    </row>
    <row r="138" spans="2:32" ht="18.75" customHeight="1" x14ac:dyDescent="0.2">
      <c r="B138" s="304" t="s">
        <v>185</v>
      </c>
      <c r="C138" s="188"/>
      <c r="D138" s="96"/>
      <c r="E138" s="200">
        <v>127</v>
      </c>
      <c r="F138" s="201" t="str">
        <f ca="1">VLOOKUP(E138,INDIRECT($AK$1),12,0)</f>
        <v/>
      </c>
      <c r="G138" s="98"/>
      <c r="I138" s="96"/>
      <c r="J138" s="200">
        <v>128</v>
      </c>
      <c r="K138" s="201">
        <f ca="1">VLOOKUP(J138,INDIRECT($AK$1),12,0)</f>
        <v>87</v>
      </c>
      <c r="L138" s="98"/>
      <c r="N138" s="96"/>
      <c r="O138" s="200">
        <v>129</v>
      </c>
      <c r="P138" s="201">
        <f ca="1">VLOOKUP(O138,INDIRECT($AK$1),12,0)</f>
        <v>108</v>
      </c>
      <c r="Q138" s="98"/>
      <c r="S138" s="96"/>
      <c r="T138" s="200">
        <v>130</v>
      </c>
      <c r="U138" s="201" t="str">
        <f ca="1">VLOOKUP(T138,INDIRECT($AK$1),12,0)</f>
        <v/>
      </c>
      <c r="V138" s="98"/>
      <c r="X138" s="96"/>
      <c r="Y138" s="200">
        <v>131</v>
      </c>
      <c r="Z138" s="201" t="str">
        <f ca="1">VLOOKUP(Y138,INDIRECT($AK$1),12,0)</f>
        <v/>
      </c>
      <c r="AA138" s="98"/>
      <c r="AC138" s="96"/>
      <c r="AD138" s="200">
        <v>132</v>
      </c>
      <c r="AE138" s="201">
        <f ca="1">VLOOKUP(AD138,INDIRECT($AK$1),12,0)</f>
        <v>66</v>
      </c>
      <c r="AF138" s="98"/>
    </row>
    <row r="139" spans="2:32" ht="12.2" customHeight="1" x14ac:dyDescent="0.2">
      <c r="B139" s="304"/>
      <c r="C139" s="188"/>
      <c r="D139" s="96"/>
      <c r="E139" s="302" t="e">
        <f>VLOOKUP(E138,STARTOVKA,3,0)</f>
        <v>#N/A</v>
      </c>
      <c r="F139" s="302"/>
      <c r="G139" s="195"/>
      <c r="H139" s="196"/>
      <c r="I139" s="197"/>
      <c r="J139" s="302" t="e">
        <f>VLOOKUP(J138,STARTOVKA,3,0)</f>
        <v>#N/A</v>
      </c>
      <c r="K139" s="302"/>
      <c r="L139" s="195"/>
      <c r="M139" s="196"/>
      <c r="N139" s="197"/>
      <c r="O139" s="302" t="e">
        <f>VLOOKUP(O138,STARTOVKA,3,0)</f>
        <v>#N/A</v>
      </c>
      <c r="P139" s="302"/>
      <c r="Q139" s="195"/>
      <c r="R139" s="196"/>
      <c r="S139" s="197"/>
      <c r="T139" s="302" t="e">
        <f>VLOOKUP(T138,STARTOVKA,3,0)</f>
        <v>#N/A</v>
      </c>
      <c r="U139" s="302"/>
      <c r="V139" s="195"/>
      <c r="W139" s="196"/>
      <c r="X139" s="197"/>
      <c r="Y139" s="302" t="str">
        <f>VLOOKUP(Y138,STARTOVKA,3,0)</f>
        <v>FÜHRER Alexander</v>
      </c>
      <c r="Z139" s="302"/>
      <c r="AA139" s="195"/>
      <c r="AB139" s="196"/>
      <c r="AC139" s="197"/>
      <c r="AD139" s="302" t="str">
        <f>VLOOKUP(AD138,STARTOVKA,3,0)</f>
        <v>KNAPP Daniel</v>
      </c>
      <c r="AE139" s="302"/>
      <c r="AF139" s="98"/>
    </row>
    <row r="140" spans="2:32" ht="18.75" customHeight="1" x14ac:dyDescent="0.2">
      <c r="B140" s="304"/>
      <c r="C140" s="188"/>
      <c r="D140" s="96"/>
      <c r="E140" s="198" t="str">
        <f ca="1">VLOOKUP(E138,INDIRECT($AK$1),8,0)</f>
        <v>DNF</v>
      </c>
      <c r="F140" s="199" t="str">
        <f ca="1">VLOOKUP(E138,INDIRECT($AK$1),9,0)</f>
        <v>DNF</v>
      </c>
      <c r="G140" s="98"/>
      <c r="I140" s="96"/>
      <c r="J140" s="198">
        <f ca="1">VLOOKUP(J138,INDIRECT($AK$1),8,0)</f>
        <v>0.19266203703703705</v>
      </c>
      <c r="K140" s="199">
        <f ca="1">VLOOKUP(J138,INDIRECT($AK$1),9,0)</f>
        <v>3.7152777777778034E-3</v>
      </c>
      <c r="L140" s="98"/>
      <c r="N140" s="96"/>
      <c r="O140" s="198">
        <f ca="1">VLOOKUP(O138,INDIRECT($AK$1),8,0)</f>
        <v>0.19939814814814813</v>
      </c>
      <c r="P140" s="199">
        <f ca="1">VLOOKUP(O138,INDIRECT($AK$1),9,0)</f>
        <v>1.0451388888888885E-2</v>
      </c>
      <c r="Q140" s="98"/>
      <c r="S140" s="96"/>
      <c r="T140" s="198" t="str">
        <f ca="1">VLOOKUP(T138,INDIRECT($AK$1),8,0)</f>
        <v>DNF</v>
      </c>
      <c r="U140" s="199" t="str">
        <f ca="1">VLOOKUP(T138,INDIRECT($AK$1),9,0)</f>
        <v>DNF</v>
      </c>
      <c r="V140" s="98"/>
      <c r="X140" s="96"/>
      <c r="Y140" s="198" t="str">
        <f ca="1">VLOOKUP(Y138,INDIRECT($AK$1),8,0)</f>
        <v>DNF</v>
      </c>
      <c r="Z140" s="199" t="str">
        <f ca="1">VLOOKUP(Y138,INDIRECT($AK$1),9,0)</f>
        <v>DNF</v>
      </c>
      <c r="AA140" s="98"/>
      <c r="AC140" s="96"/>
      <c r="AD140" s="198">
        <f ca="1">VLOOKUP(AD138,INDIRECT($AK$1),8,0)</f>
        <v>0.18986111111111112</v>
      </c>
      <c r="AE140" s="199">
        <f ca="1">VLOOKUP(AD138,INDIRECT($AK$1),9,0)</f>
        <v>9.1435185185187451E-4</v>
      </c>
      <c r="AF140" s="98"/>
    </row>
    <row r="141" spans="2:32" ht="3" customHeight="1" x14ac:dyDescent="0.2">
      <c r="B141" s="106"/>
      <c r="D141" s="99"/>
      <c r="E141" s="100"/>
      <c r="F141" s="100"/>
      <c r="G141" s="101"/>
      <c r="I141" s="99"/>
      <c r="J141" s="100"/>
      <c r="K141" s="100"/>
      <c r="L141" s="101"/>
      <c r="N141" s="99"/>
      <c r="O141" s="100"/>
      <c r="P141" s="100"/>
      <c r="Q141" s="101"/>
      <c r="S141" s="99"/>
      <c r="T141" s="100"/>
      <c r="U141" s="100"/>
      <c r="V141" s="101"/>
      <c r="X141" s="99"/>
      <c r="Y141" s="100"/>
      <c r="Z141" s="100"/>
      <c r="AA141" s="101"/>
      <c r="AC141" s="99"/>
      <c r="AD141" s="100"/>
      <c r="AE141" s="100"/>
      <c r="AF141" s="101"/>
    </row>
    <row r="142" spans="2:32" ht="6" customHeight="1" x14ac:dyDescent="0.2"/>
  </sheetData>
  <mergeCells count="159">
    <mergeCell ref="B1:AF1"/>
    <mergeCell ref="B2:AF2"/>
    <mergeCell ref="F3:Y3"/>
    <mergeCell ref="B5:AF5"/>
    <mergeCell ref="E8:F8"/>
    <mergeCell ref="B12:B14"/>
    <mergeCell ref="E13:F13"/>
    <mergeCell ref="J13:K13"/>
    <mergeCell ref="O13:P13"/>
    <mergeCell ref="T13:U13"/>
    <mergeCell ref="Y13:Z13"/>
    <mergeCell ref="AD13:AE13"/>
    <mergeCell ref="B18:B20"/>
    <mergeCell ref="E19:F19"/>
    <mergeCell ref="J19:K19"/>
    <mergeCell ref="O19:P19"/>
    <mergeCell ref="T19:U19"/>
    <mergeCell ref="Y19:Z19"/>
    <mergeCell ref="AD19:AE19"/>
    <mergeCell ref="AD25:AE25"/>
    <mergeCell ref="B30:B32"/>
    <mergeCell ref="E31:F31"/>
    <mergeCell ref="J31:K31"/>
    <mergeCell ref="O31:P31"/>
    <mergeCell ref="T31:U31"/>
    <mergeCell ref="Y31:Z31"/>
    <mergeCell ref="AD31:AE31"/>
    <mergeCell ref="B24:B26"/>
    <mergeCell ref="E25:F25"/>
    <mergeCell ref="J25:K25"/>
    <mergeCell ref="O25:P25"/>
    <mergeCell ref="T25:U25"/>
    <mergeCell ref="Y25:Z25"/>
    <mergeCell ref="AD37:AE37"/>
    <mergeCell ref="B42:B44"/>
    <mergeCell ref="E43:F43"/>
    <mergeCell ref="J43:K43"/>
    <mergeCell ref="O43:P43"/>
    <mergeCell ref="T43:U43"/>
    <mergeCell ref="Y43:Z43"/>
    <mergeCell ref="AD43:AE43"/>
    <mergeCell ref="B36:B38"/>
    <mergeCell ref="E37:F37"/>
    <mergeCell ref="J37:K37"/>
    <mergeCell ref="O37:P37"/>
    <mergeCell ref="T37:U37"/>
    <mergeCell ref="Y37:Z37"/>
    <mergeCell ref="AD49:AE49"/>
    <mergeCell ref="B54:B56"/>
    <mergeCell ref="E55:F55"/>
    <mergeCell ref="J55:K55"/>
    <mergeCell ref="O55:P55"/>
    <mergeCell ref="T55:U55"/>
    <mergeCell ref="Y55:Z55"/>
    <mergeCell ref="AD55:AE55"/>
    <mergeCell ref="B48:B50"/>
    <mergeCell ref="E49:F49"/>
    <mergeCell ref="J49:K49"/>
    <mergeCell ref="O49:P49"/>
    <mergeCell ref="T49:U49"/>
    <mergeCell ref="Y49:Z49"/>
    <mergeCell ref="AD61:AE61"/>
    <mergeCell ref="B66:B68"/>
    <mergeCell ref="E67:F67"/>
    <mergeCell ref="J67:K67"/>
    <mergeCell ref="O67:P67"/>
    <mergeCell ref="T67:U67"/>
    <mergeCell ref="Y67:Z67"/>
    <mergeCell ref="AD67:AE67"/>
    <mergeCell ref="B60:B62"/>
    <mergeCell ref="E61:F61"/>
    <mergeCell ref="J61:K61"/>
    <mergeCell ref="O61:P61"/>
    <mergeCell ref="T61:U61"/>
    <mergeCell ref="Y61:Z61"/>
    <mergeCell ref="AD73:AE73"/>
    <mergeCell ref="B78:B80"/>
    <mergeCell ref="E79:F79"/>
    <mergeCell ref="J79:K79"/>
    <mergeCell ref="O79:P79"/>
    <mergeCell ref="T79:U79"/>
    <mergeCell ref="Y79:Z79"/>
    <mergeCell ref="AD79:AE79"/>
    <mergeCell ref="B72:B74"/>
    <mergeCell ref="E73:F73"/>
    <mergeCell ref="J73:K73"/>
    <mergeCell ref="O73:P73"/>
    <mergeCell ref="T73:U73"/>
    <mergeCell ref="Y73:Z73"/>
    <mergeCell ref="AD85:AE85"/>
    <mergeCell ref="B90:B92"/>
    <mergeCell ref="E91:F91"/>
    <mergeCell ref="J91:K91"/>
    <mergeCell ref="O91:P91"/>
    <mergeCell ref="T91:U91"/>
    <mergeCell ref="Y91:Z91"/>
    <mergeCell ref="AD91:AE91"/>
    <mergeCell ref="B84:B86"/>
    <mergeCell ref="E85:F85"/>
    <mergeCell ref="J85:K85"/>
    <mergeCell ref="O85:P85"/>
    <mergeCell ref="T85:U85"/>
    <mergeCell ref="Y85:Z85"/>
    <mergeCell ref="AD97:AE97"/>
    <mergeCell ref="B102:B104"/>
    <mergeCell ref="E103:F103"/>
    <mergeCell ref="J103:K103"/>
    <mergeCell ref="O103:P103"/>
    <mergeCell ref="T103:U103"/>
    <mergeCell ref="Y103:Z103"/>
    <mergeCell ref="AD103:AE103"/>
    <mergeCell ref="B96:B98"/>
    <mergeCell ref="E97:F97"/>
    <mergeCell ref="J97:K97"/>
    <mergeCell ref="O97:P97"/>
    <mergeCell ref="T97:U97"/>
    <mergeCell ref="Y97:Z97"/>
    <mergeCell ref="AD109:AE109"/>
    <mergeCell ref="B114:B116"/>
    <mergeCell ref="E115:F115"/>
    <mergeCell ref="J115:K115"/>
    <mergeCell ref="O115:P115"/>
    <mergeCell ref="T115:U115"/>
    <mergeCell ref="Y115:Z115"/>
    <mergeCell ref="AD115:AE115"/>
    <mergeCell ref="B108:B110"/>
    <mergeCell ref="E109:F109"/>
    <mergeCell ref="J109:K109"/>
    <mergeCell ref="O109:P109"/>
    <mergeCell ref="T109:U109"/>
    <mergeCell ref="Y109:Z109"/>
    <mergeCell ref="AD121:AE121"/>
    <mergeCell ref="B126:B128"/>
    <mergeCell ref="E127:F127"/>
    <mergeCell ref="J127:K127"/>
    <mergeCell ref="O127:P127"/>
    <mergeCell ref="T127:U127"/>
    <mergeCell ref="Y127:Z127"/>
    <mergeCell ref="AD127:AE127"/>
    <mergeCell ref="B120:B122"/>
    <mergeCell ref="E121:F121"/>
    <mergeCell ref="J121:K121"/>
    <mergeCell ref="O121:P121"/>
    <mergeCell ref="T121:U121"/>
    <mergeCell ref="Y121:Z121"/>
    <mergeCell ref="AD133:AE133"/>
    <mergeCell ref="B138:B140"/>
    <mergeCell ref="E139:F139"/>
    <mergeCell ref="J139:K139"/>
    <mergeCell ref="O139:P139"/>
    <mergeCell ref="T139:U139"/>
    <mergeCell ref="Y139:Z139"/>
    <mergeCell ref="AD139:AE139"/>
    <mergeCell ref="B132:B134"/>
    <mergeCell ref="E133:F133"/>
    <mergeCell ref="J133:K133"/>
    <mergeCell ref="O133:P133"/>
    <mergeCell ref="T133:U133"/>
    <mergeCell ref="Y133:Z133"/>
  </mergeCells>
  <pageMargins left="0.69" right="0.31496062992125984" top="0.31496062992125984" bottom="0.31496062992125984" header="0.23622047244094491" footer="0.19685039370078741"/>
  <pageSetup paperSize="9" scale="57"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B1:AK142"/>
  <sheetViews>
    <sheetView topLeftCell="A106" zoomScale="90" zoomScaleNormal="90" workbookViewId="0"/>
  </sheetViews>
  <sheetFormatPr defaultColWidth="8.85546875" defaultRowHeight="12.75" x14ac:dyDescent="0.2"/>
  <cols>
    <col min="1" max="1" width="1.28515625" customWidth="1"/>
    <col min="2" max="2" width="21" style="104" customWidth="1"/>
    <col min="3" max="3" width="1.140625" style="92" customWidth="1"/>
    <col min="4" max="4" width="1" style="92" customWidth="1"/>
    <col min="5" max="6" width="9.5703125" style="92" customWidth="1"/>
    <col min="7" max="7" width="1" style="92" customWidth="1"/>
    <col min="8" max="8" width="1.28515625" style="92" customWidth="1"/>
    <col min="9" max="9" width="1" style="92" customWidth="1"/>
    <col min="10" max="11" width="9.42578125" style="92" customWidth="1"/>
    <col min="12" max="12" width="1" style="92" customWidth="1"/>
    <col min="13" max="13" width="1.28515625" style="92" customWidth="1"/>
    <col min="14" max="14" width="1" style="92" customWidth="1"/>
    <col min="15" max="16" width="9.42578125" style="92" customWidth="1"/>
    <col min="17" max="17" width="1" style="92" customWidth="1"/>
    <col min="18" max="18" width="1.28515625" style="92" customWidth="1"/>
    <col min="19" max="19" width="1" style="92" customWidth="1"/>
    <col min="20" max="21" width="9.42578125" style="92" customWidth="1"/>
    <col min="22" max="22" width="1" style="92" customWidth="1"/>
    <col min="23" max="23" width="1.28515625" style="92" customWidth="1"/>
    <col min="24" max="24" width="1" style="92" customWidth="1"/>
    <col min="25" max="26" width="9.42578125" style="92" customWidth="1"/>
    <col min="27" max="27" width="1" style="92" customWidth="1"/>
    <col min="28" max="28" width="1.28515625" style="92" customWidth="1"/>
    <col min="29" max="29" width="1" style="92" customWidth="1"/>
    <col min="30" max="31" width="9.42578125" style="92" customWidth="1"/>
    <col min="32" max="32" width="1" style="92" customWidth="1"/>
    <col min="33" max="33" width="3.140625" style="92" customWidth="1"/>
  </cols>
  <sheetData>
    <row r="1" spans="2:37" s="22" customFormat="1" ht="33.75" customHeight="1" x14ac:dyDescent="0.2">
      <c r="B1" s="289" t="str">
        <f>CTRL!B7</f>
        <v>R E G I O N E M   O R L I C K A   L A N Š K R O U N   2 0 1 4</v>
      </c>
      <c r="C1" s="289"/>
      <c r="D1" s="289"/>
      <c r="E1" s="289"/>
      <c r="F1" s="289"/>
      <c r="G1" s="289"/>
      <c r="H1" s="289"/>
      <c r="I1" s="289"/>
      <c r="J1" s="289"/>
      <c r="K1" s="289"/>
      <c r="L1" s="289"/>
      <c r="M1" s="289"/>
      <c r="N1" s="289"/>
      <c r="O1" s="289"/>
      <c r="P1" s="289"/>
      <c r="Q1" s="289"/>
      <c r="R1" s="289"/>
      <c r="S1" s="289"/>
      <c r="T1" s="289"/>
      <c r="U1" s="289"/>
      <c r="V1" s="289"/>
      <c r="W1" s="289"/>
      <c r="X1" s="289"/>
      <c r="Y1" s="289"/>
      <c r="Z1" s="289"/>
      <c r="AA1" s="289"/>
      <c r="AB1" s="289"/>
      <c r="AC1" s="289"/>
      <c r="AD1" s="289"/>
      <c r="AE1" s="289"/>
      <c r="AF1" s="289"/>
      <c r="AK1" s="242" t="s">
        <v>251</v>
      </c>
    </row>
    <row r="2" spans="2:37" s="22" customFormat="1" ht="15.75" x14ac:dyDescent="0.2">
      <c r="B2" s="284" t="str">
        <f>CTRL!B8</f>
        <v>28. ročník mezinárodního cyklistického závodu juniorů / 28th edition of international cycling race of juniors</v>
      </c>
      <c r="C2" s="284"/>
      <c r="D2" s="284"/>
      <c r="E2" s="284"/>
      <c r="F2" s="284"/>
      <c r="G2" s="284"/>
      <c r="H2" s="284"/>
      <c r="I2" s="284"/>
      <c r="J2" s="284"/>
      <c r="K2" s="284"/>
      <c r="L2" s="284"/>
      <c r="M2" s="284"/>
      <c r="N2" s="284"/>
      <c r="O2" s="284"/>
      <c r="P2" s="284"/>
      <c r="Q2" s="284"/>
      <c r="R2" s="284"/>
      <c r="S2" s="284"/>
      <c r="T2" s="284"/>
      <c r="U2" s="284"/>
      <c r="V2" s="284"/>
      <c r="W2" s="284"/>
      <c r="X2" s="284"/>
      <c r="Y2" s="284"/>
      <c r="Z2" s="284"/>
      <c r="AA2" s="284"/>
      <c r="AB2" s="284"/>
      <c r="AC2" s="284"/>
      <c r="AD2" s="284"/>
      <c r="AE2" s="284"/>
      <c r="AF2" s="284"/>
    </row>
    <row r="3" spans="2:37" s="22" customFormat="1" ht="18.75" x14ac:dyDescent="0.3">
      <c r="D3" s="1"/>
      <c r="F3" s="285" t="str">
        <f>CTRL!B24</f>
        <v>po 3. etapě / after 3rd Stage</v>
      </c>
      <c r="G3" s="285"/>
      <c r="H3" s="285"/>
      <c r="I3" s="285"/>
      <c r="J3" s="285"/>
      <c r="K3" s="285"/>
      <c r="L3" s="285"/>
      <c r="M3" s="285"/>
      <c r="N3" s="285"/>
      <c r="O3" s="285"/>
      <c r="P3" s="285"/>
      <c r="Q3" s="285"/>
      <c r="R3" s="285"/>
      <c r="S3" s="285"/>
      <c r="T3" s="285"/>
      <c r="U3" s="285"/>
      <c r="V3" s="285"/>
      <c r="W3" s="285"/>
      <c r="X3" s="285"/>
      <c r="Y3" s="285"/>
      <c r="Z3"/>
      <c r="AA3"/>
      <c r="AB3"/>
      <c r="AC3"/>
      <c r="AD3"/>
      <c r="AE3"/>
      <c r="AF3" s="2" t="str">
        <f>"Com.no.: 22/" &amp; CTRL!B27</f>
        <v>Com.no.: 22/31</v>
      </c>
      <c r="AK3" s="133"/>
    </row>
    <row r="4" spans="2:37" s="22" customFormat="1" x14ac:dyDescent="0.2">
      <c r="B4" s="64" t="str">
        <f>"Datum / Date: "&amp;TEXT(CTRL!B12,"dd.mm.rrrr")</f>
        <v>Datum / Date: 09.08.2014</v>
      </c>
      <c r="D4" s="1"/>
      <c r="O4"/>
      <c r="P4" s="134"/>
      <c r="Q4"/>
      <c r="R4"/>
      <c r="S4"/>
      <c r="T4"/>
      <c r="U4"/>
      <c r="V4"/>
      <c r="W4"/>
      <c r="X4"/>
      <c r="Y4"/>
      <c r="Z4"/>
      <c r="AA4"/>
      <c r="AB4"/>
      <c r="AC4"/>
      <c r="AD4"/>
      <c r="AE4"/>
      <c r="AF4" s="14" t="str">
        <f>"Místo konání / Place: "&amp;CTRL!B16&amp;""</f>
        <v>Místo konání / Place: Lanškroun (CZE)</v>
      </c>
      <c r="AK4" s="134"/>
    </row>
    <row r="5" spans="2:37" s="22" customFormat="1" ht="21" x14ac:dyDescent="0.2">
      <c r="B5" s="286" t="s">
        <v>225</v>
      </c>
      <c r="C5" s="286"/>
      <c r="D5" s="286"/>
      <c r="E5" s="286"/>
      <c r="F5" s="286"/>
      <c r="G5" s="286"/>
      <c r="H5" s="286"/>
      <c r="I5" s="286"/>
      <c r="J5" s="286"/>
      <c r="K5" s="286"/>
      <c r="L5" s="286"/>
      <c r="M5" s="286"/>
      <c r="N5" s="286"/>
      <c r="O5" s="286"/>
      <c r="P5" s="286"/>
      <c r="Q5" s="286"/>
      <c r="R5" s="286"/>
      <c r="S5" s="286"/>
      <c r="T5" s="286"/>
      <c r="U5" s="286"/>
      <c r="V5" s="286"/>
      <c r="W5" s="286"/>
      <c r="X5" s="286"/>
      <c r="Y5" s="286"/>
      <c r="Z5" s="286"/>
      <c r="AA5" s="286"/>
      <c r="AB5" s="286"/>
      <c r="AC5" s="286"/>
      <c r="AD5" s="286"/>
      <c r="AE5" s="286"/>
      <c r="AF5" s="286"/>
    </row>
    <row r="6" spans="2:37" s="22" customFormat="1" ht="9" customHeight="1" x14ac:dyDescent="0.2">
      <c r="D6" s="1"/>
      <c r="O6"/>
      <c r="P6"/>
      <c r="Q6"/>
      <c r="R6"/>
      <c r="S6"/>
      <c r="T6"/>
      <c r="U6"/>
      <c r="V6"/>
      <c r="W6"/>
      <c r="X6"/>
      <c r="Y6"/>
      <c r="Z6"/>
      <c r="AA6"/>
      <c r="AB6"/>
      <c r="AC6"/>
      <c r="AD6"/>
      <c r="AE6"/>
      <c r="AF6"/>
    </row>
    <row r="7" spans="2:37" ht="12.95" customHeight="1" x14ac:dyDescent="0.2">
      <c r="B7" s="227" t="s">
        <v>4</v>
      </c>
      <c r="C7" s="227"/>
      <c r="D7" s="227"/>
      <c r="E7" s="227" t="s">
        <v>103</v>
      </c>
      <c r="F7" s="227" t="s">
        <v>104</v>
      </c>
      <c r="G7" s="227"/>
      <c r="H7" s="227"/>
      <c r="I7" s="227"/>
      <c r="J7" s="227"/>
      <c r="K7" s="227"/>
      <c r="L7" s="227"/>
      <c r="M7" s="227"/>
      <c r="N7" s="227"/>
      <c r="O7" s="227"/>
      <c r="P7" s="227"/>
      <c r="Q7" s="227"/>
      <c r="R7" s="227"/>
      <c r="S7" s="227"/>
      <c r="T7" s="227"/>
      <c r="U7" s="227"/>
      <c r="V7" s="227"/>
      <c r="W7" s="227"/>
      <c r="X7" s="227"/>
      <c r="Y7" s="227"/>
      <c r="Z7" s="227"/>
      <c r="AA7" s="227"/>
      <c r="AB7" s="227"/>
      <c r="AC7" s="227"/>
      <c r="AD7" s="227"/>
      <c r="AE7" s="227"/>
      <c r="AF7" s="227"/>
    </row>
    <row r="8" spans="2:37" ht="12.95" customHeight="1" x14ac:dyDescent="0.2">
      <c r="B8" s="107"/>
      <c r="C8" s="107"/>
      <c r="D8" s="107"/>
      <c r="E8" s="303" t="s">
        <v>105</v>
      </c>
      <c r="F8" s="303"/>
      <c r="G8" s="107"/>
      <c r="H8" s="107"/>
      <c r="I8" s="107"/>
      <c r="J8" s="107"/>
      <c r="K8" s="107"/>
      <c r="L8" s="107"/>
      <c r="M8" s="107"/>
      <c r="N8" s="107"/>
      <c r="O8" s="107"/>
      <c r="P8" s="107"/>
      <c r="Q8" s="107"/>
      <c r="R8" s="107"/>
      <c r="S8" s="107"/>
      <c r="T8" s="107"/>
      <c r="U8" s="107"/>
      <c r="V8" s="107"/>
      <c r="W8" s="107"/>
      <c r="X8" s="107"/>
      <c r="Y8" s="107"/>
      <c r="Z8" s="107"/>
      <c r="AA8" s="107"/>
      <c r="AB8" s="107"/>
      <c r="AC8" s="107"/>
      <c r="AD8" s="107"/>
      <c r="AE8" s="107"/>
      <c r="AF8" s="107"/>
    </row>
    <row r="9" spans="2:37" ht="9.9499999999999993" customHeight="1" x14ac:dyDescent="0.2">
      <c r="B9" s="86" t="s">
        <v>15</v>
      </c>
      <c r="C9" s="86"/>
      <c r="D9" s="86"/>
      <c r="E9" s="108" t="s">
        <v>106</v>
      </c>
      <c r="F9" s="108" t="s">
        <v>107</v>
      </c>
      <c r="G9" s="86"/>
      <c r="H9" s="86"/>
      <c r="I9" s="86"/>
      <c r="J9" s="86"/>
      <c r="K9" s="86"/>
      <c r="L9" s="86"/>
      <c r="M9" s="86"/>
      <c r="N9" s="86"/>
      <c r="O9" s="86"/>
      <c r="P9" s="86"/>
      <c r="Q9" s="86"/>
      <c r="R9" s="86"/>
      <c r="S9" s="86"/>
      <c r="T9" s="86"/>
      <c r="U9" s="86"/>
      <c r="V9" s="86"/>
      <c r="W9" s="86"/>
      <c r="X9" s="86"/>
      <c r="Y9" s="86"/>
      <c r="Z9" s="86"/>
      <c r="AA9" s="86"/>
      <c r="AB9" s="86"/>
      <c r="AC9" s="86"/>
      <c r="AD9" s="86"/>
      <c r="AE9" s="86"/>
      <c r="AF9" s="86"/>
    </row>
    <row r="10" spans="2:37" ht="4.5" customHeight="1" x14ac:dyDescent="0.2"/>
    <row r="11" spans="2:37" ht="3" customHeight="1" x14ac:dyDescent="0.2">
      <c r="B11" s="105"/>
      <c r="D11" s="93"/>
      <c r="E11" s="94"/>
      <c r="F11" s="94"/>
      <c r="G11" s="95"/>
      <c r="I11" s="93"/>
      <c r="J11" s="94"/>
      <c r="K11" s="94"/>
      <c r="L11" s="95"/>
      <c r="N11" s="93"/>
      <c r="O11" s="94"/>
      <c r="P11" s="94"/>
      <c r="Q11" s="95"/>
      <c r="S11" s="93"/>
      <c r="T11" s="94"/>
      <c r="U11" s="94"/>
      <c r="V11" s="95"/>
      <c r="X11" s="93"/>
      <c r="Y11" s="94"/>
      <c r="Z11" s="94"/>
      <c r="AA11" s="95"/>
      <c r="AC11" s="93"/>
      <c r="AD11" s="94"/>
      <c r="AE11" s="94"/>
      <c r="AF11" s="95"/>
    </row>
    <row r="12" spans="2:37" ht="18.75" customHeight="1" x14ac:dyDescent="0.2">
      <c r="B12" s="304" t="s">
        <v>73</v>
      </c>
      <c r="C12" s="221"/>
      <c r="D12" s="96"/>
      <c r="E12" s="200">
        <v>1</v>
      </c>
      <c r="F12" s="201" t="str">
        <f ca="1">VLOOKUP(E12,INDIRECT($AK$1),12,0)</f>
        <v/>
      </c>
      <c r="G12" s="98"/>
      <c r="I12" s="96"/>
      <c r="J12" s="200">
        <v>2</v>
      </c>
      <c r="K12" s="201" t="str">
        <f ca="1">VLOOKUP(J12,INDIRECT($AK$1),12,0)</f>
        <v/>
      </c>
      <c r="L12" s="98"/>
      <c r="N12" s="96"/>
      <c r="O12" s="200">
        <v>3</v>
      </c>
      <c r="P12" s="201">
        <f ca="1">VLOOKUP(O12,INDIRECT($AK$1),12,0)</f>
        <v>71</v>
      </c>
      <c r="Q12" s="98"/>
      <c r="S12" s="96"/>
      <c r="T12" s="200">
        <v>4</v>
      </c>
      <c r="U12" s="201" t="str">
        <f ca="1">VLOOKUP(T12,INDIRECT($AK$1),12,0)</f>
        <v/>
      </c>
      <c r="V12" s="98"/>
      <c r="X12" s="96"/>
      <c r="Y12" s="200">
        <v>5</v>
      </c>
      <c r="Z12" s="201">
        <f ca="1">VLOOKUP(Y12,INDIRECT($AK$1),12,0)</f>
        <v>101</v>
      </c>
      <c r="AA12" s="98"/>
      <c r="AC12" s="96"/>
      <c r="AD12" s="200">
        <v>6</v>
      </c>
      <c r="AE12" s="201" t="str">
        <f ca="1">VLOOKUP(AD12,INDIRECT($AK$1),12,0)</f>
        <v/>
      </c>
      <c r="AF12" s="98"/>
    </row>
    <row r="13" spans="2:37" ht="12.2" customHeight="1" x14ac:dyDescent="0.2">
      <c r="B13" s="304"/>
      <c r="C13" s="221"/>
      <c r="D13" s="96"/>
      <c r="E13" s="302" t="str">
        <f>VLOOKUP(E12,STARTOVKA,3,0)</f>
        <v>MAGDEBURG Tobias</v>
      </c>
      <c r="F13" s="302"/>
      <c r="G13" s="195"/>
      <c r="H13" s="196"/>
      <c r="I13" s="197"/>
      <c r="J13" s="302" t="str">
        <f>VLOOKUP(J12,STARTOVKA,3,0)</f>
        <v>SCHUCHMANN Franz-Leon</v>
      </c>
      <c r="K13" s="302"/>
      <c r="L13" s="195"/>
      <c r="M13" s="196"/>
      <c r="N13" s="197"/>
      <c r="O13" s="302" t="str">
        <f>VLOOKUP(O12,STARTOVKA,3,0)</f>
        <v>ZEISE Paul</v>
      </c>
      <c r="P13" s="302"/>
      <c r="Q13" s="195"/>
      <c r="R13" s="196"/>
      <c r="S13" s="197"/>
      <c r="T13" s="302" t="str">
        <f>VLOOKUP(T12,STARTOVKA,3,0)</f>
        <v>SCHUBERT Erik</v>
      </c>
      <c r="U13" s="302"/>
      <c r="V13" s="195"/>
      <c r="W13" s="196"/>
      <c r="X13" s="197"/>
      <c r="Y13" s="302" t="str">
        <f>VLOOKUP(Y12,STARTOVKA,3,0)</f>
        <v>JÄGELER Robert</v>
      </c>
      <c r="Z13" s="302"/>
      <c r="AA13" s="195"/>
      <c r="AB13" s="196"/>
      <c r="AC13" s="197"/>
      <c r="AD13" s="302" t="str">
        <f>VLOOKUP(AD12,STARTOVKA,3,0)</f>
        <v>LINTZEL Philip</v>
      </c>
      <c r="AE13" s="302"/>
      <c r="AF13" s="98"/>
    </row>
    <row r="14" spans="2:37" ht="18.75" customHeight="1" x14ac:dyDescent="0.2">
      <c r="B14" s="304"/>
      <c r="C14" s="221"/>
      <c r="D14" s="96"/>
      <c r="E14" s="198" t="str">
        <f ca="1">VLOOKUP(E12,INDIRECT($AK$1),8,0)</f>
        <v>DNF</v>
      </c>
      <c r="F14" s="199" t="str">
        <f ca="1">VLOOKUP(E12,INDIRECT($AK$1),9,0)</f>
        <v>DNF</v>
      </c>
      <c r="G14" s="98"/>
      <c r="I14" s="96"/>
      <c r="J14" s="198" t="str">
        <f ca="1">VLOOKUP(J12,INDIRECT($AK$1),8,0)</f>
        <v>DNF</v>
      </c>
      <c r="K14" s="199" t="str">
        <f ca="1">VLOOKUP(J12,INDIRECT($AK$1),9,0)</f>
        <v>DNF</v>
      </c>
      <c r="L14" s="98"/>
      <c r="N14" s="96"/>
      <c r="O14" s="198">
        <f ca="1">VLOOKUP(O12,INDIRECT($AK$1),8,0)</f>
        <v>0.37416666666666665</v>
      </c>
      <c r="P14" s="199">
        <f ca="1">VLOOKUP(O12,INDIRECT($AK$1),9,0)</f>
        <v>3.4143518518517935E-3</v>
      </c>
      <c r="Q14" s="98"/>
      <c r="S14" s="96"/>
      <c r="T14" s="198" t="str">
        <f ca="1">VLOOKUP(T12,INDIRECT($AK$1),8,0)</f>
        <v>DNF</v>
      </c>
      <c r="U14" s="199" t="str">
        <f ca="1">VLOOKUP(T12,INDIRECT($AK$1),9,0)</f>
        <v>DNF</v>
      </c>
      <c r="V14" s="98"/>
      <c r="X14" s="96"/>
      <c r="Y14" s="198">
        <f ca="1">VLOOKUP(Y12,INDIRECT($AK$1),8,0)</f>
        <v>0.38497685185185188</v>
      </c>
      <c r="Z14" s="199">
        <f ca="1">VLOOKUP(Y12,INDIRECT($AK$1),9,0)</f>
        <v>1.4224537037037022E-2</v>
      </c>
      <c r="AA14" s="98"/>
      <c r="AC14" s="96"/>
      <c r="AD14" s="198" t="str">
        <f ca="1">VLOOKUP(AD12,INDIRECT($AK$1),8,0)</f>
        <v>DNF</v>
      </c>
      <c r="AE14" s="199" t="str">
        <f ca="1">VLOOKUP(AD12,INDIRECT($AK$1),9,0)</f>
        <v>DNF</v>
      </c>
      <c r="AF14" s="98"/>
    </row>
    <row r="15" spans="2:37" ht="3" customHeight="1" x14ac:dyDescent="0.2">
      <c r="B15" s="106"/>
      <c r="D15" s="99"/>
      <c r="E15" s="100"/>
      <c r="F15" s="100"/>
      <c r="G15" s="101"/>
      <c r="I15" s="99"/>
      <c r="J15" s="100"/>
      <c r="K15" s="100"/>
      <c r="L15" s="101"/>
      <c r="N15" s="99"/>
      <c r="O15" s="100"/>
      <c r="P15" s="100"/>
      <c r="Q15" s="101"/>
      <c r="S15" s="99"/>
      <c r="T15" s="100"/>
      <c r="U15" s="100"/>
      <c r="V15" s="101"/>
      <c r="X15" s="99"/>
      <c r="Y15" s="100"/>
      <c r="Z15" s="100"/>
      <c r="AA15" s="101"/>
      <c r="AC15" s="99"/>
      <c r="AD15" s="100"/>
      <c r="AE15" s="100"/>
      <c r="AF15" s="101"/>
    </row>
    <row r="16" spans="2:37" ht="3" customHeight="1" x14ac:dyDescent="0.2"/>
    <row r="17" spans="2:32" ht="3" customHeight="1" x14ac:dyDescent="0.2">
      <c r="B17" s="105"/>
      <c r="D17" s="93"/>
      <c r="E17" s="94"/>
      <c r="F17" s="94"/>
      <c r="G17" s="95"/>
      <c r="I17" s="93"/>
      <c r="J17" s="94"/>
      <c r="K17" s="94"/>
      <c r="L17" s="95"/>
      <c r="N17" s="93"/>
      <c r="O17" s="94"/>
      <c r="P17" s="94"/>
      <c r="Q17" s="95"/>
      <c r="S17" s="93"/>
      <c r="T17" s="94"/>
      <c r="U17" s="94"/>
      <c r="V17" s="95"/>
      <c r="X17" s="93"/>
      <c r="Y17" s="94"/>
      <c r="Z17" s="94"/>
      <c r="AA17" s="95"/>
      <c r="AC17" s="93"/>
      <c r="AD17" s="94"/>
      <c r="AE17" s="94"/>
      <c r="AF17" s="95"/>
    </row>
    <row r="18" spans="2:32" ht="18.75" customHeight="1" x14ac:dyDescent="0.2">
      <c r="B18" s="304" t="s">
        <v>124</v>
      </c>
      <c r="C18" s="221"/>
      <c r="D18" s="96"/>
      <c r="E18" s="200">
        <v>7</v>
      </c>
      <c r="F18" s="201">
        <f ca="1">VLOOKUP(E18,INDIRECT($AK$1),12,0)</f>
        <v>5</v>
      </c>
      <c r="G18" s="98"/>
      <c r="I18" s="96"/>
      <c r="J18" s="200">
        <v>8</v>
      </c>
      <c r="K18" s="201">
        <f ca="1">VLOOKUP(J18,INDIRECT($AK$1),12,0)</f>
        <v>73</v>
      </c>
      <c r="L18" s="98"/>
      <c r="N18" s="96"/>
      <c r="O18" s="200">
        <v>9</v>
      </c>
      <c r="P18" s="201">
        <f ca="1">VLOOKUP(O18,INDIRECT($AK$1),12,0)</f>
        <v>58</v>
      </c>
      <c r="Q18" s="98"/>
      <c r="S18" s="96"/>
      <c r="T18" s="200">
        <v>10</v>
      </c>
      <c r="U18" s="201">
        <f ca="1">VLOOKUP(T18,INDIRECT($AK$1),12,0)</f>
        <v>59</v>
      </c>
      <c r="V18" s="98"/>
      <c r="X18" s="96"/>
      <c r="Y18" s="200">
        <v>11</v>
      </c>
      <c r="Z18" s="201">
        <f ca="1">VLOOKUP(Y18,INDIRECT($AK$1),12,0)</f>
        <v>35</v>
      </c>
      <c r="AA18" s="98"/>
      <c r="AC18" s="96"/>
      <c r="AD18" s="200">
        <v>12</v>
      </c>
      <c r="AE18" s="201">
        <f ca="1">VLOOKUP(AD18,INDIRECT($AK$1),12,0)</f>
        <v>8</v>
      </c>
      <c r="AF18" s="98"/>
    </row>
    <row r="19" spans="2:32" ht="12.2" customHeight="1" x14ac:dyDescent="0.2">
      <c r="B19" s="304"/>
      <c r="C19" s="221"/>
      <c r="D19" s="96"/>
      <c r="E19" s="302" t="str">
        <f>VLOOKUP(E18,STARTOVKA,3,0)</f>
        <v>BURCHARDT Karl</v>
      </c>
      <c r="F19" s="302"/>
      <c r="G19" s="195"/>
      <c r="H19" s="196"/>
      <c r="I19" s="197"/>
      <c r="J19" s="302" t="str">
        <f>VLOOKUP(J18,STARTOVKA,3,0)</f>
        <v>KÄßMANN Fabian</v>
      </c>
      <c r="K19" s="302"/>
      <c r="L19" s="195"/>
      <c r="M19" s="196"/>
      <c r="N19" s="197"/>
      <c r="O19" s="302" t="str">
        <f>VLOOKUP(O18,STARTOVKA,3,0)</f>
        <v>PLUNTKE Moritz</v>
      </c>
      <c r="P19" s="302"/>
      <c r="Q19" s="195"/>
      <c r="R19" s="196"/>
      <c r="S19" s="197"/>
      <c r="T19" s="302" t="str">
        <f>VLOOKUP(T18,STARTOVKA,3,0)</f>
        <v>WELTZ Niclas</v>
      </c>
      <c r="U19" s="302"/>
      <c r="V19" s="195"/>
      <c r="W19" s="196"/>
      <c r="X19" s="197"/>
      <c r="Y19" s="302" t="str">
        <f>VLOOKUP(Y18,STARTOVKA,3,0)</f>
        <v>FRANZ Paul</v>
      </c>
      <c r="Z19" s="302"/>
      <c r="AA19" s="195"/>
      <c r="AB19" s="196"/>
      <c r="AC19" s="197"/>
      <c r="AD19" s="302" t="str">
        <f>VLOOKUP(AD18,STARTOVKA,3,0)</f>
        <v>WITTE Reinhard</v>
      </c>
      <c r="AE19" s="302"/>
      <c r="AF19" s="98"/>
    </row>
    <row r="20" spans="2:32" ht="18.75" customHeight="1" x14ac:dyDescent="0.2">
      <c r="B20" s="304"/>
      <c r="C20" s="221"/>
      <c r="D20" s="96"/>
      <c r="E20" s="198">
        <f ca="1">VLOOKUP(E18,INDIRECT($AK$1),8,0)</f>
        <v>0.37082175925925925</v>
      </c>
      <c r="F20" s="199">
        <f ca="1">VLOOKUP(E18,INDIRECT($AK$1),9,0)</f>
        <v>6.9444444444399789E-5</v>
      </c>
      <c r="G20" s="98"/>
      <c r="I20" s="96"/>
      <c r="J20" s="198">
        <f ca="1">VLOOKUP(J18,INDIRECT($AK$1),8,0)</f>
        <v>0.37416666666666665</v>
      </c>
      <c r="K20" s="199">
        <f ca="1">VLOOKUP(J18,INDIRECT($AK$1),9,0)</f>
        <v>3.4143518518517935E-3</v>
      </c>
      <c r="L20" s="98"/>
      <c r="N20" s="96"/>
      <c r="O20" s="198">
        <f ca="1">VLOOKUP(O18,INDIRECT($AK$1),8,0)</f>
        <v>0.3716666666666667</v>
      </c>
      <c r="P20" s="199">
        <f ca="1">VLOOKUP(O18,INDIRECT($AK$1),9,0)</f>
        <v>9.1435185185184675E-4</v>
      </c>
      <c r="Q20" s="98"/>
      <c r="S20" s="96"/>
      <c r="T20" s="198">
        <f ca="1">VLOOKUP(T18,INDIRECT($AK$1),8,0)</f>
        <v>0.3716666666666667</v>
      </c>
      <c r="U20" s="199">
        <f ca="1">VLOOKUP(T18,INDIRECT($AK$1),9,0)</f>
        <v>9.1435185185184675E-4</v>
      </c>
      <c r="V20" s="98"/>
      <c r="X20" s="96"/>
      <c r="Y20" s="198">
        <f ca="1">VLOOKUP(Y18,INDIRECT($AK$1),8,0)</f>
        <v>0.3716666666666667</v>
      </c>
      <c r="Z20" s="199">
        <f ca="1">VLOOKUP(Y18,INDIRECT($AK$1),9,0)</f>
        <v>9.1435185185184675E-4</v>
      </c>
      <c r="AA20" s="98"/>
      <c r="AC20" s="96"/>
      <c r="AD20" s="198">
        <f ca="1">VLOOKUP(AD18,INDIRECT($AK$1),8,0)</f>
        <v>0.37108796296296298</v>
      </c>
      <c r="AE20" s="199">
        <f ca="1">VLOOKUP(AD18,INDIRECT($AK$1),9,0)</f>
        <v>3.356481481481266E-4</v>
      </c>
      <c r="AF20" s="98"/>
    </row>
    <row r="21" spans="2:32" ht="3" customHeight="1" x14ac:dyDescent="0.2">
      <c r="B21" s="106"/>
      <c r="D21" s="99"/>
      <c r="E21" s="100"/>
      <c r="F21" s="100"/>
      <c r="G21" s="101"/>
      <c r="I21" s="99"/>
      <c r="J21" s="100"/>
      <c r="K21" s="100"/>
      <c r="L21" s="101"/>
      <c r="N21" s="99"/>
      <c r="O21" s="100"/>
      <c r="P21" s="100"/>
      <c r="Q21" s="101"/>
      <c r="S21" s="99"/>
      <c r="T21" s="100"/>
      <c r="U21" s="100"/>
      <c r="V21" s="101"/>
      <c r="X21" s="99"/>
      <c r="Y21" s="100"/>
      <c r="Z21" s="100"/>
      <c r="AA21" s="101"/>
      <c r="AC21" s="99"/>
      <c r="AD21" s="100"/>
      <c r="AE21" s="100"/>
      <c r="AF21" s="101"/>
    </row>
    <row r="22" spans="2:32" ht="3" customHeight="1" x14ac:dyDescent="0.2"/>
    <row r="23" spans="2:32" ht="3" customHeight="1" x14ac:dyDescent="0.2">
      <c r="B23" s="105"/>
      <c r="D23" s="93"/>
      <c r="E23" s="94"/>
      <c r="F23" s="94"/>
      <c r="G23" s="95"/>
      <c r="I23" s="93"/>
      <c r="J23" s="94"/>
      <c r="K23" s="94"/>
      <c r="L23" s="95"/>
      <c r="N23" s="93"/>
      <c r="O23" s="94"/>
      <c r="P23" s="94"/>
      <c r="Q23" s="95"/>
      <c r="S23" s="93"/>
      <c r="T23" s="94"/>
      <c r="U23" s="94"/>
      <c r="V23" s="95"/>
      <c r="X23" s="93"/>
      <c r="Y23" s="94"/>
      <c r="Z23" s="94"/>
      <c r="AA23" s="95"/>
      <c r="AC23" s="93"/>
      <c r="AD23" s="94"/>
      <c r="AE23" s="94"/>
      <c r="AF23" s="95"/>
    </row>
    <row r="24" spans="2:32" ht="18.75" customHeight="1" x14ac:dyDescent="0.2">
      <c r="B24" s="304" t="s">
        <v>126</v>
      </c>
      <c r="C24" s="221"/>
      <c r="D24" s="96"/>
      <c r="E24" s="200">
        <v>13</v>
      </c>
      <c r="F24" s="201" t="str">
        <f ca="1">VLOOKUP(E24,INDIRECT($AK$1),12,0)</f>
        <v/>
      </c>
      <c r="G24" s="98"/>
      <c r="I24" s="96"/>
      <c r="J24" s="200">
        <v>14</v>
      </c>
      <c r="K24" s="201">
        <f ca="1">VLOOKUP(J24,INDIRECT($AK$1),12,0)</f>
        <v>10</v>
      </c>
      <c r="L24" s="98"/>
      <c r="N24" s="96"/>
      <c r="O24" s="200">
        <v>15</v>
      </c>
      <c r="P24" s="201">
        <f ca="1">VLOOKUP(O24,INDIRECT($AK$1),12,0)</f>
        <v>45</v>
      </c>
      <c r="Q24" s="98"/>
      <c r="S24" s="96"/>
      <c r="T24" s="200">
        <v>17</v>
      </c>
      <c r="U24" s="201">
        <f ca="1">VLOOKUP(T24,INDIRECT($AK$1),12,0)</f>
        <v>1</v>
      </c>
      <c r="V24" s="98"/>
      <c r="X24" s="96"/>
      <c r="Y24" s="200">
        <v>18</v>
      </c>
      <c r="Z24" s="201">
        <f ca="1">VLOOKUP(Y24,INDIRECT($AK$1),12,0)</f>
        <v>33</v>
      </c>
      <c r="AA24" s="98"/>
      <c r="AC24" s="96"/>
      <c r="AD24" s="200"/>
      <c r="AE24" s="201"/>
      <c r="AF24" s="98"/>
    </row>
    <row r="25" spans="2:32" ht="12.2" customHeight="1" x14ac:dyDescent="0.2">
      <c r="B25" s="304"/>
      <c r="C25" s="221"/>
      <c r="D25" s="96"/>
      <c r="E25" s="302" t="str">
        <f>VLOOKUP(E24,STARTOVKA,3,0)</f>
        <v>FRANZ Toni</v>
      </c>
      <c r="F25" s="302"/>
      <c r="G25" s="195"/>
      <c r="H25" s="196"/>
      <c r="I25" s="197"/>
      <c r="J25" s="302" t="str">
        <f>VLOOKUP(J24,STARTOVKA,3,0)</f>
        <v>BINAY Noah</v>
      </c>
      <c r="K25" s="302"/>
      <c r="L25" s="195"/>
      <c r="M25" s="196"/>
      <c r="N25" s="197"/>
      <c r="O25" s="302" t="str">
        <f>VLOOKUP(O24,STARTOVKA,3,0)</f>
        <v>BONNES Julius</v>
      </c>
      <c r="P25" s="302"/>
      <c r="Q25" s="195"/>
      <c r="R25" s="196"/>
      <c r="S25" s="197"/>
      <c r="T25" s="302" t="str">
        <f>VLOOKUP(T24,STARTOVKA,3,0)</f>
        <v>CLAUSS Marc</v>
      </c>
      <c r="U25" s="302"/>
      <c r="V25" s="195"/>
      <c r="W25" s="196"/>
      <c r="X25" s="197"/>
      <c r="Y25" s="302" t="str">
        <f>VLOOKUP(Y24,STARTOVKA,3,0)</f>
        <v>ZSCHOCKE Maximilian</v>
      </c>
      <c r="Z25" s="302"/>
      <c r="AA25" s="195"/>
      <c r="AB25" s="196"/>
      <c r="AC25" s="197"/>
      <c r="AD25" s="302"/>
      <c r="AE25" s="302"/>
      <c r="AF25" s="98"/>
    </row>
    <row r="26" spans="2:32" ht="18.75" customHeight="1" x14ac:dyDescent="0.2">
      <c r="B26" s="304"/>
      <c r="C26" s="221"/>
      <c r="D26" s="96"/>
      <c r="E26" s="198" t="str">
        <f ca="1">VLOOKUP(E24,INDIRECT($AK$1),8,0)</f>
        <v>DNF</v>
      </c>
      <c r="F26" s="199" t="str">
        <f ca="1">VLOOKUP(E24,INDIRECT($AK$1),9,0)</f>
        <v>DNF</v>
      </c>
      <c r="G26" s="98"/>
      <c r="I26" s="96"/>
      <c r="J26" s="198">
        <f ca="1">VLOOKUP(J24,INDIRECT($AK$1),8,0)</f>
        <v>0.37115740740740744</v>
      </c>
      <c r="K26" s="199">
        <f ca="1">VLOOKUP(J24,INDIRECT($AK$1),9,0)</f>
        <v>4.050925925925819E-4</v>
      </c>
      <c r="L26" s="98"/>
      <c r="N26" s="96"/>
      <c r="O26" s="198">
        <f ca="1">VLOOKUP(O24,INDIRECT($AK$1),8,0)</f>
        <v>0.3716666666666667</v>
      </c>
      <c r="P26" s="199">
        <f ca="1">VLOOKUP(O24,INDIRECT($AK$1),9,0)</f>
        <v>9.1435185185184675E-4</v>
      </c>
      <c r="Q26" s="98"/>
      <c r="S26" s="96"/>
      <c r="T26" s="198">
        <f ca="1">VLOOKUP(T24,INDIRECT($AK$1),8,0)</f>
        <v>0.37075231481481485</v>
      </c>
      <c r="U26" s="199">
        <f ca="1">VLOOKUP(T24,INDIRECT($AK$1),9,0)</f>
        <v>0</v>
      </c>
      <c r="V26" s="98"/>
      <c r="X26" s="96"/>
      <c r="Y26" s="198">
        <f ca="1">VLOOKUP(Y24,INDIRECT($AK$1),8,0)</f>
        <v>0.3716666666666667</v>
      </c>
      <c r="Z26" s="199">
        <f ca="1">VLOOKUP(Y24,INDIRECT($AK$1),9,0)</f>
        <v>9.1435185185184675E-4</v>
      </c>
      <c r="AA26" s="98"/>
      <c r="AC26" s="96"/>
      <c r="AD26" s="198"/>
      <c r="AE26" s="199"/>
      <c r="AF26" s="98"/>
    </row>
    <row r="27" spans="2:32" ht="3" customHeight="1" x14ac:dyDescent="0.2">
      <c r="B27" s="106"/>
      <c r="D27" s="99"/>
      <c r="E27" s="100"/>
      <c r="F27" s="100"/>
      <c r="G27" s="101"/>
      <c r="I27" s="99"/>
      <c r="J27" s="100"/>
      <c r="K27" s="100"/>
      <c r="L27" s="101"/>
      <c r="N27" s="99"/>
      <c r="O27" s="100"/>
      <c r="P27" s="100"/>
      <c r="Q27" s="101"/>
      <c r="S27" s="99"/>
      <c r="T27" s="100"/>
      <c r="U27" s="100"/>
      <c r="V27" s="101"/>
      <c r="X27" s="99"/>
      <c r="Y27" s="100"/>
      <c r="Z27" s="100"/>
      <c r="AA27" s="101"/>
      <c r="AC27" s="99"/>
      <c r="AD27" s="100"/>
      <c r="AE27" s="100"/>
      <c r="AF27" s="101"/>
    </row>
    <row r="28" spans="2:32" ht="3" customHeight="1" x14ac:dyDescent="0.2"/>
    <row r="29" spans="2:32" ht="3" customHeight="1" x14ac:dyDescent="0.2">
      <c r="B29" s="105"/>
      <c r="D29" s="93"/>
      <c r="E29" s="94"/>
      <c r="F29" s="94"/>
      <c r="G29" s="95"/>
      <c r="I29" s="93"/>
      <c r="J29" s="94"/>
      <c r="K29" s="94"/>
      <c r="L29" s="95"/>
      <c r="N29" s="93"/>
      <c r="O29" s="94"/>
      <c r="P29" s="94"/>
      <c r="Q29" s="95"/>
      <c r="S29" s="93"/>
      <c r="T29" s="94"/>
      <c r="U29" s="94"/>
      <c r="V29" s="95"/>
      <c r="X29" s="93"/>
      <c r="Y29" s="94"/>
      <c r="Z29" s="94"/>
      <c r="AA29" s="95"/>
      <c r="AC29" s="93"/>
      <c r="AD29" s="94"/>
      <c r="AE29" s="94"/>
      <c r="AF29" s="95"/>
    </row>
    <row r="30" spans="2:32" ht="18.75" customHeight="1" x14ac:dyDescent="0.2">
      <c r="B30" s="304" t="s">
        <v>132</v>
      </c>
      <c r="C30" s="221"/>
      <c r="D30" s="96"/>
      <c r="E30" s="200">
        <v>19</v>
      </c>
      <c r="F30" s="201">
        <f ca="1">VLOOKUP(E30,INDIRECT($AK$1),12,0)</f>
        <v>23</v>
      </c>
      <c r="G30" s="98"/>
      <c r="I30" s="96"/>
      <c r="J30" s="200">
        <v>20</v>
      </c>
      <c r="K30" s="201" t="str">
        <f ca="1">VLOOKUP(J30,INDIRECT($AK$1),12,0)</f>
        <v/>
      </c>
      <c r="L30" s="98"/>
      <c r="N30" s="96"/>
      <c r="O30" s="200">
        <v>21</v>
      </c>
      <c r="P30" s="201" t="str">
        <f ca="1">VLOOKUP(O30,INDIRECT($AK$1),12,0)</f>
        <v/>
      </c>
      <c r="Q30" s="98"/>
      <c r="S30" s="96"/>
      <c r="T30" s="200">
        <v>22</v>
      </c>
      <c r="U30" s="201">
        <f ca="1">VLOOKUP(T30,INDIRECT($AK$1),12,0)</f>
        <v>32</v>
      </c>
      <c r="V30" s="98"/>
      <c r="X30" s="96"/>
      <c r="Y30" s="200">
        <v>23</v>
      </c>
      <c r="Z30" s="201">
        <f ca="1">VLOOKUP(Y30,INDIRECT($AK$1),12,0)</f>
        <v>90</v>
      </c>
      <c r="AA30" s="98"/>
      <c r="AC30" s="96"/>
      <c r="AD30" s="200"/>
      <c r="AE30" s="201"/>
      <c r="AF30" s="98"/>
    </row>
    <row r="31" spans="2:32" ht="12.2" customHeight="1" x14ac:dyDescent="0.2">
      <c r="B31" s="304"/>
      <c r="C31" s="221"/>
      <c r="D31" s="96"/>
      <c r="E31" s="302" t="e">
        <f>VLOOKUP(E30,STARTOVKA,3,0)</f>
        <v>#N/A</v>
      </c>
      <c r="F31" s="302"/>
      <c r="G31" s="195"/>
      <c r="H31" s="196"/>
      <c r="I31" s="197"/>
      <c r="J31" s="302" t="e">
        <f>VLOOKUP(J30,STARTOVKA,3,0)</f>
        <v>#N/A</v>
      </c>
      <c r="K31" s="302"/>
      <c r="L31" s="195"/>
      <c r="M31" s="196"/>
      <c r="N31" s="197"/>
      <c r="O31" s="302" t="str">
        <f>VLOOKUP(O30,STARTOVKA,3,0)</f>
        <v>DICKEL Jorge</v>
      </c>
      <c r="P31" s="302"/>
      <c r="Q31" s="195"/>
      <c r="R31" s="196"/>
      <c r="S31" s="197"/>
      <c r="T31" s="302" t="str">
        <f>VLOOKUP(T30,STARTOVKA,3,0)</f>
        <v>HAUPT Tarik</v>
      </c>
      <c r="U31" s="302"/>
      <c r="V31" s="195"/>
      <c r="W31" s="196"/>
      <c r="X31" s="197"/>
      <c r="Y31" s="302" t="str">
        <f>VLOOKUP(Y30,STARTOVKA,3,0)</f>
        <v>POUL Rudolph</v>
      </c>
      <c r="Z31" s="302"/>
      <c r="AA31" s="195"/>
      <c r="AB31" s="196"/>
      <c r="AC31" s="197"/>
      <c r="AD31" s="302"/>
      <c r="AE31" s="302"/>
      <c r="AF31" s="98"/>
    </row>
    <row r="32" spans="2:32" ht="18.75" customHeight="1" x14ac:dyDescent="0.2">
      <c r="B32" s="304"/>
      <c r="C32" s="221"/>
      <c r="D32" s="96"/>
      <c r="E32" s="198">
        <f ca="1">VLOOKUP(E30,INDIRECT($AK$1),8,0)</f>
        <v>0.3716666666666667</v>
      </c>
      <c r="F32" s="199">
        <f ca="1">VLOOKUP(E30,INDIRECT($AK$1),9,0)</f>
        <v>9.1435185185184675E-4</v>
      </c>
      <c r="G32" s="98"/>
      <c r="I32" s="96"/>
      <c r="J32" s="198" t="str">
        <f ca="1">VLOOKUP(J30,INDIRECT($AK$1),8,0)</f>
        <v>DNF</v>
      </c>
      <c r="K32" s="199" t="str">
        <f ca="1">VLOOKUP(J30,INDIRECT($AK$1),9,0)</f>
        <v>DNF</v>
      </c>
      <c r="L32" s="98"/>
      <c r="N32" s="96"/>
      <c r="O32" s="198" t="str">
        <f ca="1">VLOOKUP(O30,INDIRECT($AK$1),8,0)</f>
        <v>DNF</v>
      </c>
      <c r="P32" s="199" t="str">
        <f ca="1">VLOOKUP(O30,INDIRECT($AK$1),9,0)</f>
        <v>DNF</v>
      </c>
      <c r="Q32" s="98"/>
      <c r="S32" s="96"/>
      <c r="T32" s="198">
        <f ca="1">VLOOKUP(T30,INDIRECT($AK$1),8,0)</f>
        <v>0.3716666666666667</v>
      </c>
      <c r="U32" s="199">
        <f ca="1">VLOOKUP(T30,INDIRECT($AK$1),9,0)</f>
        <v>9.1435185185184675E-4</v>
      </c>
      <c r="V32" s="98"/>
      <c r="X32" s="96"/>
      <c r="Y32" s="198">
        <f ca="1">VLOOKUP(Y30,INDIRECT($AK$1),8,0)</f>
        <v>0.37760416666666663</v>
      </c>
      <c r="Z32" s="199">
        <f ca="1">VLOOKUP(Y30,INDIRECT($AK$1),9,0)</f>
        <v>6.8518518518517757E-3</v>
      </c>
      <c r="AA32" s="98"/>
      <c r="AC32" s="96"/>
      <c r="AD32" s="198"/>
      <c r="AE32" s="199"/>
      <c r="AF32" s="98"/>
    </row>
    <row r="33" spans="2:32" ht="3" customHeight="1" x14ac:dyDescent="0.2">
      <c r="B33" s="106"/>
      <c r="D33" s="99"/>
      <c r="E33" s="100"/>
      <c r="F33" s="100"/>
      <c r="G33" s="101"/>
      <c r="I33" s="99"/>
      <c r="J33" s="100"/>
      <c r="K33" s="100"/>
      <c r="L33" s="101"/>
      <c r="N33" s="99"/>
      <c r="O33" s="100"/>
      <c r="P33" s="100"/>
      <c r="Q33" s="101"/>
      <c r="S33" s="99"/>
      <c r="T33" s="100"/>
      <c r="U33" s="100"/>
      <c r="V33" s="101"/>
      <c r="X33" s="99"/>
      <c r="Y33" s="100"/>
      <c r="Z33" s="100"/>
      <c r="AA33" s="101"/>
      <c r="AC33" s="99"/>
      <c r="AD33" s="100"/>
      <c r="AE33" s="100"/>
      <c r="AF33" s="101"/>
    </row>
    <row r="34" spans="2:32" ht="3" customHeight="1" x14ac:dyDescent="0.2"/>
    <row r="35" spans="2:32" ht="3" customHeight="1" x14ac:dyDescent="0.2">
      <c r="B35" s="105"/>
      <c r="D35" s="93"/>
      <c r="E35" s="94"/>
      <c r="F35" s="94"/>
      <c r="G35" s="95"/>
      <c r="I35" s="93"/>
      <c r="J35" s="94"/>
      <c r="K35" s="94"/>
      <c r="L35" s="95"/>
      <c r="N35" s="93"/>
      <c r="O35" s="94"/>
      <c r="P35" s="94"/>
      <c r="Q35" s="95"/>
      <c r="S35" s="93"/>
      <c r="T35" s="94"/>
      <c r="U35" s="94"/>
      <c r="V35" s="95"/>
      <c r="X35" s="93"/>
      <c r="Y35" s="94"/>
      <c r="Z35" s="94"/>
      <c r="AA35" s="95"/>
      <c r="AC35" s="93"/>
      <c r="AD35" s="94"/>
      <c r="AE35" s="94"/>
      <c r="AF35" s="95"/>
    </row>
    <row r="36" spans="2:32" ht="18.75" customHeight="1" x14ac:dyDescent="0.2">
      <c r="B36" s="304" t="s">
        <v>136</v>
      </c>
      <c r="C36" s="221"/>
      <c r="D36" s="96"/>
      <c r="E36" s="200">
        <v>25</v>
      </c>
      <c r="F36" s="201">
        <f ca="1">VLOOKUP(E36,INDIRECT($AK$1),12,0)</f>
        <v>57</v>
      </c>
      <c r="G36" s="98"/>
      <c r="I36" s="96"/>
      <c r="J36" s="200">
        <v>26</v>
      </c>
      <c r="K36" s="201">
        <f ca="1">VLOOKUP(J36,INDIRECT($AK$1),12,0)</f>
        <v>24</v>
      </c>
      <c r="L36" s="98"/>
      <c r="N36" s="96"/>
      <c r="O36" s="200">
        <v>27</v>
      </c>
      <c r="P36" s="201">
        <f ca="1">VLOOKUP(O36,INDIRECT($AK$1),12,0)</f>
        <v>18</v>
      </c>
      <c r="Q36" s="98"/>
      <c r="S36" s="96"/>
      <c r="T36" s="200">
        <v>28</v>
      </c>
      <c r="U36" s="201">
        <f ca="1">VLOOKUP(T36,INDIRECT($AK$1),12,0)</f>
        <v>98</v>
      </c>
      <c r="V36" s="98"/>
      <c r="X36" s="96"/>
      <c r="Y36" s="200">
        <v>29</v>
      </c>
      <c r="Z36" s="201" t="str">
        <f ca="1">VLOOKUP(Y36,INDIRECT($AK$1),12,0)</f>
        <v/>
      </c>
      <c r="AA36" s="98"/>
      <c r="AC36" s="96"/>
      <c r="AD36" s="200">
        <v>30</v>
      </c>
      <c r="AE36" s="201">
        <f ca="1">VLOOKUP(AD36,INDIRECT($AK$1),12,0)</f>
        <v>63</v>
      </c>
      <c r="AF36" s="98"/>
    </row>
    <row r="37" spans="2:32" ht="12.2" customHeight="1" x14ac:dyDescent="0.2">
      <c r="B37" s="304"/>
      <c r="C37" s="221"/>
      <c r="D37" s="96"/>
      <c r="E37" s="302" t="e">
        <f>VLOOKUP(E36,STARTOVKA,3,0)</f>
        <v>#N/A</v>
      </c>
      <c r="F37" s="302"/>
      <c r="G37" s="195"/>
      <c r="H37" s="196"/>
      <c r="I37" s="197"/>
      <c r="J37" s="302" t="e">
        <f>VLOOKUP(J36,STARTOVKA,3,0)</f>
        <v>#N/A</v>
      </c>
      <c r="K37" s="302"/>
      <c r="L37" s="195"/>
      <c r="M37" s="196"/>
      <c r="N37" s="197"/>
      <c r="O37" s="302" t="e">
        <f>VLOOKUP(O36,STARTOVKA,3,0)</f>
        <v>#N/A</v>
      </c>
      <c r="P37" s="302"/>
      <c r="Q37" s="195"/>
      <c r="R37" s="196"/>
      <c r="S37" s="197"/>
      <c r="T37" s="302" t="e">
        <f>VLOOKUP(T36,STARTOVKA,3,0)</f>
        <v>#N/A</v>
      </c>
      <c r="U37" s="302"/>
      <c r="V37" s="195"/>
      <c r="W37" s="196"/>
      <c r="X37" s="197"/>
      <c r="Y37" s="302" t="e">
        <f>VLOOKUP(Y36,STARTOVKA,3,0)</f>
        <v>#N/A</v>
      </c>
      <c r="Z37" s="302"/>
      <c r="AA37" s="195"/>
      <c r="AB37" s="196"/>
      <c r="AC37" s="197"/>
      <c r="AD37" s="302" t="e">
        <f>VLOOKUP(AD36,STARTOVKA,3,0)</f>
        <v>#N/A</v>
      </c>
      <c r="AE37" s="302"/>
      <c r="AF37" s="98"/>
    </row>
    <row r="38" spans="2:32" ht="18.75" customHeight="1" x14ac:dyDescent="0.2">
      <c r="B38" s="304"/>
      <c r="C38" s="221"/>
      <c r="D38" s="96"/>
      <c r="E38" s="198">
        <f ca="1">VLOOKUP(E36,INDIRECT($AK$1),8,0)</f>
        <v>0.3716666666666667</v>
      </c>
      <c r="F38" s="199">
        <f ca="1">VLOOKUP(E36,INDIRECT($AK$1),9,0)</f>
        <v>9.1435185185184675E-4</v>
      </c>
      <c r="G38" s="98"/>
      <c r="I38" s="96"/>
      <c r="J38" s="198">
        <f ca="1">VLOOKUP(J36,INDIRECT($AK$1),8,0)</f>
        <v>0.3716666666666667</v>
      </c>
      <c r="K38" s="199">
        <f ca="1">VLOOKUP(J36,INDIRECT($AK$1),9,0)</f>
        <v>9.1435185185184675E-4</v>
      </c>
      <c r="L38" s="98"/>
      <c r="N38" s="96"/>
      <c r="O38" s="198">
        <f ca="1">VLOOKUP(O36,INDIRECT($AK$1),8,0)</f>
        <v>0.37163194444444447</v>
      </c>
      <c r="P38" s="199">
        <f ca="1">VLOOKUP(O36,INDIRECT($AK$1),9,0)</f>
        <v>8.796296296296191E-4</v>
      </c>
      <c r="Q38" s="98"/>
      <c r="S38" s="96"/>
      <c r="T38" s="198">
        <f ca="1">VLOOKUP(T36,INDIRECT($AK$1),8,0)</f>
        <v>0.38053240740740735</v>
      </c>
      <c r="U38" s="199">
        <f ca="1">VLOOKUP(T36,INDIRECT($AK$1),9,0)</f>
        <v>9.7800925925924931E-3</v>
      </c>
      <c r="V38" s="98"/>
      <c r="X38" s="96"/>
      <c r="Y38" s="198" t="str">
        <f ca="1">VLOOKUP(Y36,INDIRECT($AK$1),8,0)</f>
        <v>DNF</v>
      </c>
      <c r="Z38" s="199" t="str">
        <f ca="1">VLOOKUP(Y36,INDIRECT($AK$1),9,0)</f>
        <v>DNF</v>
      </c>
      <c r="AA38" s="98"/>
      <c r="AC38" s="96"/>
      <c r="AD38" s="198">
        <f ca="1">VLOOKUP(AD36,INDIRECT($AK$1),8,0)</f>
        <v>0.37268518518518523</v>
      </c>
      <c r="AE38" s="199">
        <f ca="1">VLOOKUP(AD36,INDIRECT($AK$1),9,0)</f>
        <v>1.9328703703703765E-3</v>
      </c>
      <c r="AF38" s="98"/>
    </row>
    <row r="39" spans="2:32" ht="3" customHeight="1" x14ac:dyDescent="0.2">
      <c r="B39" s="106"/>
      <c r="D39" s="99"/>
      <c r="E39" s="100"/>
      <c r="F39" s="100"/>
      <c r="G39" s="101"/>
      <c r="I39" s="99"/>
      <c r="J39" s="100"/>
      <c r="K39" s="100"/>
      <c r="L39" s="101"/>
      <c r="N39" s="99"/>
      <c r="O39" s="100"/>
      <c r="P39" s="100"/>
      <c r="Q39" s="101"/>
      <c r="S39" s="99"/>
      <c r="T39" s="100"/>
      <c r="U39" s="100"/>
      <c r="V39" s="101"/>
      <c r="X39" s="99"/>
      <c r="Y39" s="100"/>
      <c r="Z39" s="100"/>
      <c r="AA39" s="101"/>
      <c r="AC39" s="99"/>
      <c r="AD39" s="100"/>
      <c r="AE39" s="100"/>
      <c r="AF39" s="101"/>
    </row>
    <row r="40" spans="2:32" ht="3" customHeight="1" x14ac:dyDescent="0.2"/>
    <row r="41" spans="2:32" ht="3" customHeight="1" x14ac:dyDescent="0.2">
      <c r="B41" s="105"/>
      <c r="D41" s="93"/>
      <c r="E41" s="94"/>
      <c r="F41" s="94"/>
      <c r="G41" s="95"/>
      <c r="I41" s="93"/>
      <c r="J41" s="94"/>
      <c r="K41" s="94"/>
      <c r="L41" s="95"/>
      <c r="N41" s="93"/>
      <c r="O41" s="94"/>
      <c r="P41" s="94"/>
      <c r="Q41" s="95"/>
      <c r="S41" s="93"/>
      <c r="T41" s="94"/>
      <c r="U41" s="94"/>
      <c r="V41" s="95"/>
      <c r="X41" s="93"/>
      <c r="Y41" s="94"/>
      <c r="Z41" s="94"/>
      <c r="AA41" s="95"/>
      <c r="AC41" s="93"/>
      <c r="AD41" s="94"/>
      <c r="AE41" s="94"/>
      <c r="AF41" s="95"/>
    </row>
    <row r="42" spans="2:32" ht="18.75" customHeight="1" x14ac:dyDescent="0.2">
      <c r="B42" s="304" t="s">
        <v>138</v>
      </c>
      <c r="C42" s="221"/>
      <c r="D42" s="96"/>
      <c r="E42" s="200">
        <v>31</v>
      </c>
      <c r="F42" s="201">
        <f ca="1">VLOOKUP(E42,INDIRECT($AK$1),12,0)</f>
        <v>86</v>
      </c>
      <c r="G42" s="98"/>
      <c r="I42" s="96"/>
      <c r="J42" s="200">
        <v>32</v>
      </c>
      <c r="K42" s="201" t="str">
        <f ca="1">VLOOKUP(J42,INDIRECT($AK$1),12,0)</f>
        <v/>
      </c>
      <c r="L42" s="98"/>
      <c r="N42" s="96"/>
      <c r="O42" s="200">
        <v>33</v>
      </c>
      <c r="P42" s="201">
        <f ca="1">VLOOKUP(O42,INDIRECT($AK$1),12,0)</f>
        <v>76</v>
      </c>
      <c r="Q42" s="98"/>
      <c r="S42" s="96"/>
      <c r="T42" s="200">
        <v>34</v>
      </c>
      <c r="U42" s="201" t="str">
        <f ca="1">VLOOKUP(T42,INDIRECT($AK$1),12,0)</f>
        <v/>
      </c>
      <c r="V42" s="98"/>
      <c r="X42" s="96"/>
      <c r="Y42" s="200">
        <v>35</v>
      </c>
      <c r="Z42" s="201">
        <f ca="1">VLOOKUP(Y42,INDIRECT($AK$1),12,0)</f>
        <v>27</v>
      </c>
      <c r="AA42" s="98"/>
      <c r="AC42" s="96"/>
      <c r="AD42" s="200">
        <v>36</v>
      </c>
      <c r="AE42" s="201">
        <f ca="1">VLOOKUP(AD42,INDIRECT($AK$1),12,0)</f>
        <v>85</v>
      </c>
      <c r="AF42" s="98"/>
    </row>
    <row r="43" spans="2:32" ht="12.2" customHeight="1" x14ac:dyDescent="0.2">
      <c r="B43" s="304"/>
      <c r="C43" s="221"/>
      <c r="D43" s="96"/>
      <c r="E43" s="302" t="str">
        <f>VLOOKUP(E42,STARTOVKA,3,0)</f>
        <v xml:space="preserve">MORÁVEK Zdeněk </v>
      </c>
      <c r="F43" s="302"/>
      <c r="G43" s="195"/>
      <c r="H43" s="196"/>
      <c r="I43" s="197"/>
      <c r="J43" s="302" t="str">
        <f>VLOOKUP(J42,STARTOVKA,3,0)</f>
        <v xml:space="preserve">KUNT Lukáš </v>
      </c>
      <c r="K43" s="302"/>
      <c r="L43" s="195"/>
      <c r="M43" s="196"/>
      <c r="N43" s="197"/>
      <c r="O43" s="302" t="str">
        <f>VLOOKUP(O42,STARTOVKA,3,0)</f>
        <v xml:space="preserve">VOJÍŘ Jaroslav </v>
      </c>
      <c r="P43" s="302"/>
      <c r="Q43" s="195"/>
      <c r="R43" s="196"/>
      <c r="S43" s="197"/>
      <c r="T43" s="302" t="str">
        <f>VLOOKUP(T42,STARTOVKA,3,0)</f>
        <v xml:space="preserve">SCHUBERT Štěpán </v>
      </c>
      <c r="U43" s="302"/>
      <c r="V43" s="195"/>
      <c r="W43" s="196"/>
      <c r="X43" s="197"/>
      <c r="Y43" s="302" t="str">
        <f>VLOOKUP(Y42,STARTOVKA,3,0)</f>
        <v xml:space="preserve">KUTIŠ Martin </v>
      </c>
      <c r="Z43" s="302"/>
      <c r="AA43" s="195"/>
      <c r="AB43" s="196"/>
      <c r="AC43" s="197"/>
      <c r="AD43" s="302" t="e">
        <f>VLOOKUP(AD42,STARTOVKA,3,0)</f>
        <v>#N/A</v>
      </c>
      <c r="AE43" s="302"/>
      <c r="AF43" s="98"/>
    </row>
    <row r="44" spans="2:32" ht="18.75" customHeight="1" x14ac:dyDescent="0.2">
      <c r="B44" s="304"/>
      <c r="C44" s="221"/>
      <c r="D44" s="96"/>
      <c r="E44" s="198">
        <f ca="1">VLOOKUP(E42,INDIRECT($AK$1),8,0)</f>
        <v>0.3769675925925926</v>
      </c>
      <c r="F44" s="199">
        <f ca="1">VLOOKUP(E42,INDIRECT($AK$1),9,0)</f>
        <v>6.2152777777777501E-3</v>
      </c>
      <c r="G44" s="98"/>
      <c r="I44" s="96"/>
      <c r="J44" s="198" t="str">
        <f ca="1">VLOOKUP(J42,INDIRECT($AK$1),8,0)</f>
        <v>DNF</v>
      </c>
      <c r="K44" s="199" t="str">
        <f ca="1">VLOOKUP(J42,INDIRECT($AK$1),9,0)</f>
        <v>DNF</v>
      </c>
      <c r="L44" s="98"/>
      <c r="N44" s="96"/>
      <c r="O44" s="198">
        <f ca="1">VLOOKUP(O42,INDIRECT($AK$1),8,0)</f>
        <v>0.37479166666666663</v>
      </c>
      <c r="P44" s="199">
        <f ca="1">VLOOKUP(O42,INDIRECT($AK$1),9,0)</f>
        <v>4.0393518518517801E-3</v>
      </c>
      <c r="Q44" s="98"/>
      <c r="S44" s="96"/>
      <c r="T44" s="198" t="str">
        <f ca="1">VLOOKUP(T42,INDIRECT($AK$1),8,0)</f>
        <v>DNF</v>
      </c>
      <c r="U44" s="199" t="str">
        <f ca="1">VLOOKUP(T42,INDIRECT($AK$1),9,0)</f>
        <v>DNF</v>
      </c>
      <c r="V44" s="98"/>
      <c r="X44" s="96"/>
      <c r="Y44" s="198">
        <f ca="1">VLOOKUP(Y42,INDIRECT($AK$1),8,0)</f>
        <v>0.3716666666666667</v>
      </c>
      <c r="Z44" s="199">
        <f ca="1">VLOOKUP(Y42,INDIRECT($AK$1),9,0)</f>
        <v>9.1435185185184675E-4</v>
      </c>
      <c r="AA44" s="98"/>
      <c r="AC44" s="96"/>
      <c r="AD44" s="198">
        <f ca="1">VLOOKUP(AD42,INDIRECT($AK$1),8,0)</f>
        <v>0.3769675925925926</v>
      </c>
      <c r="AE44" s="199">
        <f ca="1">VLOOKUP(AD42,INDIRECT($AK$1),9,0)</f>
        <v>6.2152777777777501E-3</v>
      </c>
      <c r="AF44" s="98"/>
    </row>
    <row r="45" spans="2:32" ht="3" customHeight="1" x14ac:dyDescent="0.2">
      <c r="B45" s="106"/>
      <c r="D45" s="99"/>
      <c r="E45" s="100"/>
      <c r="F45" s="100"/>
      <c r="G45" s="101"/>
      <c r="I45" s="99"/>
      <c r="J45" s="100"/>
      <c r="K45" s="100"/>
      <c r="L45" s="101"/>
      <c r="N45" s="99"/>
      <c r="O45" s="100"/>
      <c r="P45" s="100"/>
      <c r="Q45" s="101"/>
      <c r="S45" s="99"/>
      <c r="T45" s="100"/>
      <c r="U45" s="100"/>
      <c r="V45" s="101"/>
      <c r="X45" s="99"/>
      <c r="Y45" s="100"/>
      <c r="Z45" s="100"/>
      <c r="AA45" s="101"/>
      <c r="AC45" s="99"/>
      <c r="AD45" s="100"/>
      <c r="AE45" s="100"/>
      <c r="AF45" s="101"/>
    </row>
    <row r="46" spans="2:32" ht="3" customHeight="1" x14ac:dyDescent="0.2"/>
    <row r="47" spans="2:32" ht="3" customHeight="1" x14ac:dyDescent="0.2">
      <c r="B47" s="105"/>
      <c r="D47" s="93"/>
      <c r="E47" s="94"/>
      <c r="F47" s="94"/>
      <c r="G47" s="95"/>
      <c r="I47" s="93"/>
      <c r="J47" s="94"/>
      <c r="K47" s="94"/>
      <c r="L47" s="95"/>
      <c r="N47" s="93"/>
      <c r="O47" s="94"/>
      <c r="P47" s="94"/>
      <c r="Q47" s="95"/>
      <c r="S47" s="93"/>
      <c r="T47" s="94"/>
      <c r="U47" s="94"/>
      <c r="V47" s="95"/>
      <c r="X47" s="93"/>
      <c r="Y47" s="94"/>
      <c r="Z47" s="94"/>
      <c r="AA47" s="95"/>
      <c r="AC47" s="93"/>
      <c r="AD47" s="94"/>
      <c r="AE47" s="94"/>
      <c r="AF47" s="95"/>
    </row>
    <row r="48" spans="2:32" ht="18.75" customHeight="1" x14ac:dyDescent="0.2">
      <c r="B48" s="304" t="s">
        <v>140</v>
      </c>
      <c r="C48" s="221"/>
      <c r="D48" s="96"/>
      <c r="E48" s="200">
        <v>37</v>
      </c>
      <c r="F48" s="201">
        <f ca="1">VLOOKUP(E48,INDIRECT($AK$1),12,0)</f>
        <v>99</v>
      </c>
      <c r="G48" s="98"/>
      <c r="I48" s="96"/>
      <c r="J48" s="200">
        <v>38</v>
      </c>
      <c r="K48" s="201">
        <f ca="1">VLOOKUP(J48,INDIRECT($AK$1),12,0)</f>
        <v>103</v>
      </c>
      <c r="L48" s="98"/>
      <c r="N48" s="96"/>
      <c r="O48" s="200">
        <v>39</v>
      </c>
      <c r="P48" s="201">
        <f ca="1">VLOOKUP(O48,INDIRECT($AK$1),12,0)</f>
        <v>49</v>
      </c>
      <c r="Q48" s="98"/>
      <c r="S48" s="96"/>
      <c r="T48" s="200">
        <v>40</v>
      </c>
      <c r="U48" s="201">
        <f ca="1">VLOOKUP(T48,INDIRECT($AK$1),12,0)</f>
        <v>2</v>
      </c>
      <c r="V48" s="98"/>
      <c r="X48" s="96"/>
      <c r="Y48" s="200">
        <v>41</v>
      </c>
      <c r="Z48" s="201">
        <f ca="1">VLOOKUP(Y48,INDIRECT($AK$1),12,0)</f>
        <v>91</v>
      </c>
      <c r="AA48" s="98"/>
      <c r="AC48" s="96"/>
      <c r="AD48" s="200">
        <v>42</v>
      </c>
      <c r="AE48" s="201">
        <f ca="1">VLOOKUP(AD48,INDIRECT($AK$1),12,0)</f>
        <v>104</v>
      </c>
      <c r="AF48" s="98"/>
    </row>
    <row r="49" spans="2:32" ht="12.2" customHeight="1" x14ac:dyDescent="0.2">
      <c r="B49" s="304"/>
      <c r="C49" s="221"/>
      <c r="D49" s="96"/>
      <c r="E49" s="302" t="e">
        <f>VLOOKUP(E48,STARTOVKA,3,0)</f>
        <v>#N/A</v>
      </c>
      <c r="F49" s="302"/>
      <c r="G49" s="195"/>
      <c r="H49" s="196"/>
      <c r="I49" s="197"/>
      <c r="J49" s="302" t="e">
        <f>VLOOKUP(J48,STARTOVKA,3,0)</f>
        <v>#N/A</v>
      </c>
      <c r="K49" s="302"/>
      <c r="L49" s="195"/>
      <c r="M49" s="196"/>
      <c r="N49" s="197"/>
      <c r="O49" s="302" t="e">
        <f>VLOOKUP(O48,STARTOVKA,3,0)</f>
        <v>#N/A</v>
      </c>
      <c r="P49" s="302"/>
      <c r="Q49" s="195"/>
      <c r="R49" s="196"/>
      <c r="S49" s="197"/>
      <c r="T49" s="302" t="e">
        <f>VLOOKUP(T48,STARTOVKA,3,0)</f>
        <v>#N/A</v>
      </c>
      <c r="U49" s="302"/>
      <c r="V49" s="195"/>
      <c r="W49" s="196"/>
      <c r="X49" s="197"/>
      <c r="Y49" s="302" t="str">
        <f>VLOOKUP(Y48,STARTOVKA,3,0)</f>
        <v xml:space="preserve">ŠULC Jakub </v>
      </c>
      <c r="Z49" s="302"/>
      <c r="AA49" s="195"/>
      <c r="AB49" s="196"/>
      <c r="AC49" s="197"/>
      <c r="AD49" s="302" t="str">
        <f>VLOOKUP(AD48,STARTOVKA,3,0)</f>
        <v xml:space="preserve">ANDRŠ Jakub </v>
      </c>
      <c r="AE49" s="302"/>
      <c r="AF49" s="98"/>
    </row>
    <row r="50" spans="2:32" ht="18.75" customHeight="1" x14ac:dyDescent="0.2">
      <c r="B50" s="304"/>
      <c r="C50" s="221"/>
      <c r="D50" s="96"/>
      <c r="E50" s="198">
        <f ca="1">VLOOKUP(E48,INDIRECT($AK$1),8,0)</f>
        <v>0.38072916666666667</v>
      </c>
      <c r="F50" s="199">
        <f ca="1">VLOOKUP(E48,INDIRECT($AK$1),9,0)</f>
        <v>9.9768518518518201E-3</v>
      </c>
      <c r="G50" s="98"/>
      <c r="I50" s="96"/>
      <c r="J50" s="198">
        <f ca="1">VLOOKUP(J48,INDIRECT($AK$1),8,0)</f>
        <v>0.38550925925925927</v>
      </c>
      <c r="K50" s="199">
        <f ca="1">VLOOKUP(J48,INDIRECT($AK$1),9,0)</f>
        <v>1.475694444444442E-2</v>
      </c>
      <c r="L50" s="98"/>
      <c r="N50" s="96"/>
      <c r="O50" s="198">
        <f ca="1">VLOOKUP(O48,INDIRECT($AK$1),8,0)</f>
        <v>0.3716666666666667</v>
      </c>
      <c r="P50" s="199">
        <f ca="1">VLOOKUP(O48,INDIRECT($AK$1),9,0)</f>
        <v>9.1435185185184675E-4</v>
      </c>
      <c r="Q50" s="98"/>
      <c r="S50" s="96"/>
      <c r="T50" s="198">
        <f ca="1">VLOOKUP(T48,INDIRECT($AK$1),8,0)</f>
        <v>0.37075231481481485</v>
      </c>
      <c r="U50" s="199">
        <f ca="1">VLOOKUP(T48,INDIRECT($AK$1),9,0)</f>
        <v>0</v>
      </c>
      <c r="V50" s="98"/>
      <c r="X50" s="96"/>
      <c r="Y50" s="198">
        <f ca="1">VLOOKUP(Y48,INDIRECT($AK$1),8,0)</f>
        <v>0.37775462962962963</v>
      </c>
      <c r="Z50" s="199">
        <f ca="1">VLOOKUP(Y48,INDIRECT($AK$1),9,0)</f>
        <v>7.0023148148147807E-3</v>
      </c>
      <c r="AA50" s="98"/>
      <c r="AC50" s="96"/>
      <c r="AD50" s="198">
        <f ca="1">VLOOKUP(AD48,INDIRECT($AK$1),8,0)</f>
        <v>0.38903935185185184</v>
      </c>
      <c r="AE50" s="199">
        <f ca="1">VLOOKUP(AD48,INDIRECT($AK$1),9,0)</f>
        <v>1.8287037037036991E-2</v>
      </c>
      <c r="AF50" s="98"/>
    </row>
    <row r="51" spans="2:32" ht="3" customHeight="1" x14ac:dyDescent="0.2">
      <c r="B51" s="106"/>
      <c r="D51" s="99"/>
      <c r="E51" s="100"/>
      <c r="F51" s="100"/>
      <c r="G51" s="101"/>
      <c r="I51" s="99"/>
      <c r="J51" s="100"/>
      <c r="K51" s="100"/>
      <c r="L51" s="101"/>
      <c r="N51" s="99"/>
      <c r="O51" s="100"/>
      <c r="P51" s="100"/>
      <c r="Q51" s="101"/>
      <c r="S51" s="99"/>
      <c r="T51" s="100"/>
      <c r="U51" s="100"/>
      <c r="V51" s="101"/>
      <c r="X51" s="99"/>
      <c r="Y51" s="100"/>
      <c r="Z51" s="100"/>
      <c r="AA51" s="101"/>
      <c r="AC51" s="99"/>
      <c r="AD51" s="100"/>
      <c r="AE51" s="100"/>
      <c r="AF51" s="101"/>
    </row>
    <row r="52" spans="2:32" ht="3" customHeight="1" x14ac:dyDescent="0.2"/>
    <row r="53" spans="2:32" ht="3" customHeight="1" x14ac:dyDescent="0.2">
      <c r="B53" s="105"/>
      <c r="D53" s="93"/>
      <c r="E53" s="94"/>
      <c r="F53" s="94"/>
      <c r="G53" s="95"/>
      <c r="I53" s="93"/>
      <c r="J53" s="94"/>
      <c r="K53" s="94"/>
      <c r="L53" s="95"/>
      <c r="N53" s="93"/>
      <c r="O53" s="94"/>
      <c r="P53" s="94"/>
      <c r="Q53" s="95"/>
      <c r="S53" s="93"/>
      <c r="T53" s="94"/>
      <c r="U53" s="94"/>
      <c r="V53" s="95"/>
      <c r="X53" s="93"/>
      <c r="Y53" s="94"/>
      <c r="Z53" s="94"/>
      <c r="AA53" s="95"/>
      <c r="AC53" s="93"/>
      <c r="AD53" s="94"/>
      <c r="AE53" s="94"/>
      <c r="AF53" s="95"/>
    </row>
    <row r="54" spans="2:32" ht="18.75" customHeight="1" x14ac:dyDescent="0.2">
      <c r="B54" s="304" t="s">
        <v>142</v>
      </c>
      <c r="C54" s="221"/>
      <c r="D54" s="96"/>
      <c r="E54" s="200">
        <v>43</v>
      </c>
      <c r="F54" s="201" t="str">
        <f ca="1">VLOOKUP(E54,INDIRECT($AK$1),12,0)</f>
        <v/>
      </c>
      <c r="G54" s="98"/>
      <c r="I54" s="96"/>
      <c r="J54" s="200">
        <v>44</v>
      </c>
      <c r="K54" s="201">
        <f ca="1">VLOOKUP(J54,INDIRECT($AK$1),12,0)</f>
        <v>81</v>
      </c>
      <c r="L54" s="98"/>
      <c r="N54" s="96"/>
      <c r="O54" s="200">
        <v>45</v>
      </c>
      <c r="P54" s="201">
        <f ca="1">VLOOKUP(O54,INDIRECT($AK$1),12,0)</f>
        <v>88</v>
      </c>
      <c r="Q54" s="98"/>
      <c r="S54" s="96"/>
      <c r="T54" s="200">
        <v>46</v>
      </c>
      <c r="U54" s="201">
        <f ca="1">VLOOKUP(T54,INDIRECT($AK$1),12,0)</f>
        <v>95</v>
      </c>
      <c r="V54" s="98"/>
      <c r="X54" s="96"/>
      <c r="Y54" s="200">
        <v>47</v>
      </c>
      <c r="Z54" s="201">
        <f ca="1">VLOOKUP(Y54,INDIRECT($AK$1),12,0)</f>
        <v>89</v>
      </c>
      <c r="AA54" s="98"/>
      <c r="AC54" s="96"/>
      <c r="AD54" s="200">
        <v>48</v>
      </c>
      <c r="AE54" s="201">
        <f ca="1">VLOOKUP(AD54,INDIRECT($AK$1),12,0)</f>
        <v>13</v>
      </c>
      <c r="AF54" s="98"/>
    </row>
    <row r="55" spans="2:32" ht="12.2" customHeight="1" x14ac:dyDescent="0.2">
      <c r="B55" s="304"/>
      <c r="C55" s="221"/>
      <c r="D55" s="96"/>
      <c r="E55" s="302" t="str">
        <f>VLOOKUP(E54,STARTOVKA,3,0)</f>
        <v xml:space="preserve">HONZÁK David </v>
      </c>
      <c r="F55" s="302"/>
      <c r="G55" s="195"/>
      <c r="H55" s="196"/>
      <c r="I55" s="197"/>
      <c r="J55" s="302" t="str">
        <f>VLOOKUP(J54,STARTOVKA,3,0)</f>
        <v xml:space="preserve">JUREČKA Jiří </v>
      </c>
      <c r="K55" s="302"/>
      <c r="L55" s="195"/>
      <c r="M55" s="196"/>
      <c r="N55" s="197"/>
      <c r="O55" s="302" t="str">
        <f>VLOOKUP(O54,STARTOVKA,3,0)</f>
        <v xml:space="preserve">LEHKÝ Roman </v>
      </c>
      <c r="P55" s="302"/>
      <c r="Q55" s="195"/>
      <c r="R55" s="196"/>
      <c r="S55" s="197"/>
      <c r="T55" s="302" t="str">
        <f>VLOOKUP(T54,STARTOVKA,3,0)</f>
        <v xml:space="preserve">NOVOTNÝ Jakub </v>
      </c>
      <c r="U55" s="302"/>
      <c r="V55" s="195"/>
      <c r="W55" s="196"/>
      <c r="X55" s="197"/>
      <c r="Y55" s="302" t="str">
        <f>VLOOKUP(Y54,STARTOVKA,3,0)</f>
        <v xml:space="preserve">PRENĚK Ondřej </v>
      </c>
      <c r="Z55" s="302"/>
      <c r="AA55" s="195"/>
      <c r="AB55" s="196"/>
      <c r="AC55" s="197"/>
      <c r="AD55" s="302" t="str">
        <f>VLOOKUP(AD54,STARTOVKA,3,0)</f>
        <v xml:space="preserve">SIRŮČEK Václav </v>
      </c>
      <c r="AE55" s="302"/>
      <c r="AF55" s="98"/>
    </row>
    <row r="56" spans="2:32" ht="18.75" customHeight="1" x14ac:dyDescent="0.2">
      <c r="B56" s="304"/>
      <c r="C56" s="221"/>
      <c r="D56" s="96"/>
      <c r="E56" s="198" t="str">
        <f ca="1">VLOOKUP(E54,INDIRECT($AK$1),8,0)</f>
        <v>DNF</v>
      </c>
      <c r="F56" s="199" t="str">
        <f ca="1">VLOOKUP(E54,INDIRECT($AK$1),9,0)</f>
        <v>DNF</v>
      </c>
      <c r="G56" s="98"/>
      <c r="I56" s="96"/>
      <c r="J56" s="198">
        <f ca="1">VLOOKUP(J54,INDIRECT($AK$1),8,0)</f>
        <v>0.37646990740740738</v>
      </c>
      <c r="K56" s="199">
        <f ca="1">VLOOKUP(J54,INDIRECT($AK$1),9,0)</f>
        <v>5.7175925925925242E-3</v>
      </c>
      <c r="L56" s="98"/>
      <c r="N56" s="96"/>
      <c r="O56" s="198">
        <f ca="1">VLOOKUP(O54,INDIRECT($AK$1),8,0)</f>
        <v>0.37703703703703706</v>
      </c>
      <c r="P56" s="199">
        <f ca="1">VLOOKUP(O54,INDIRECT($AK$1),9,0)</f>
        <v>6.2847222222222054E-3</v>
      </c>
      <c r="Q56" s="98"/>
      <c r="S56" s="96"/>
      <c r="T56" s="198">
        <f ca="1">VLOOKUP(T54,INDIRECT($AK$1),8,0)</f>
        <v>0.37892361111111111</v>
      </c>
      <c r="U56" s="199">
        <f ca="1">VLOOKUP(T54,INDIRECT($AK$1),9,0)</f>
        <v>8.1712962962962599E-3</v>
      </c>
      <c r="V56" s="98"/>
      <c r="X56" s="96"/>
      <c r="Y56" s="198">
        <f ca="1">VLOOKUP(Y54,INDIRECT($AK$1),8,0)</f>
        <v>0.37703703703703706</v>
      </c>
      <c r="Z56" s="199">
        <f ca="1">VLOOKUP(Y54,INDIRECT($AK$1),9,0)</f>
        <v>6.2847222222222054E-3</v>
      </c>
      <c r="AA56" s="98"/>
      <c r="AC56" s="96"/>
      <c r="AD56" s="198">
        <f ca="1">VLOOKUP(AD54,INDIRECT($AK$1),8,0)</f>
        <v>0.37126157407407412</v>
      </c>
      <c r="AE56" s="199">
        <f ca="1">VLOOKUP(AD54,INDIRECT($AK$1),9,0)</f>
        <v>5.0925925925926485E-4</v>
      </c>
      <c r="AF56" s="98"/>
    </row>
    <row r="57" spans="2:32" ht="3" customHeight="1" x14ac:dyDescent="0.2">
      <c r="B57" s="106"/>
      <c r="D57" s="99"/>
      <c r="E57" s="100"/>
      <c r="F57" s="100"/>
      <c r="G57" s="101"/>
      <c r="I57" s="99"/>
      <c r="J57" s="100"/>
      <c r="K57" s="100"/>
      <c r="L57" s="101"/>
      <c r="N57" s="99"/>
      <c r="O57" s="100"/>
      <c r="P57" s="100"/>
      <c r="Q57" s="101"/>
      <c r="S57" s="99"/>
      <c r="T57" s="100"/>
      <c r="U57" s="100"/>
      <c r="V57" s="101"/>
      <c r="X57" s="99"/>
      <c r="Y57" s="100"/>
      <c r="Z57" s="100"/>
      <c r="AA57" s="101"/>
      <c r="AC57" s="99"/>
      <c r="AD57" s="100"/>
      <c r="AE57" s="100"/>
      <c r="AF57" s="101"/>
    </row>
    <row r="58" spans="2:32" ht="3" customHeight="1" x14ac:dyDescent="0.2"/>
    <row r="59" spans="2:32" ht="3" customHeight="1" x14ac:dyDescent="0.2">
      <c r="B59" s="105"/>
      <c r="D59" s="93"/>
      <c r="E59" s="94"/>
      <c r="F59" s="94"/>
      <c r="G59" s="95"/>
      <c r="I59" s="93"/>
      <c r="J59" s="94"/>
      <c r="K59" s="94"/>
      <c r="L59" s="95"/>
      <c r="N59" s="93"/>
      <c r="O59" s="94"/>
      <c r="P59" s="94"/>
      <c r="Q59" s="95"/>
      <c r="S59" s="93"/>
      <c r="T59" s="94"/>
      <c r="U59" s="94"/>
      <c r="V59" s="95"/>
      <c r="X59" s="93"/>
      <c r="Y59" s="94"/>
      <c r="Z59" s="94"/>
      <c r="AA59" s="95"/>
      <c r="AC59" s="93"/>
      <c r="AD59" s="94"/>
      <c r="AE59" s="94"/>
      <c r="AF59" s="95"/>
    </row>
    <row r="60" spans="2:32" ht="18.75" customHeight="1" x14ac:dyDescent="0.2">
      <c r="B60" s="304" t="s">
        <v>144</v>
      </c>
      <c r="C60" s="221"/>
      <c r="D60" s="96"/>
      <c r="E60" s="200">
        <v>49</v>
      </c>
      <c r="F60" s="201" t="str">
        <f ca="1">VLOOKUP(E60,INDIRECT($AK$1),12,0)</f>
        <v/>
      </c>
      <c r="G60" s="98"/>
      <c r="I60" s="96"/>
      <c r="J60" s="200">
        <v>50</v>
      </c>
      <c r="K60" s="201">
        <f ca="1">VLOOKUP(J60,INDIRECT($AK$1),12,0)</f>
        <v>40</v>
      </c>
      <c r="L60" s="98"/>
      <c r="N60" s="96"/>
      <c r="O60" s="200">
        <v>51</v>
      </c>
      <c r="P60" s="201">
        <f ca="1">VLOOKUP(O60,INDIRECT($AK$1),12,0)</f>
        <v>26</v>
      </c>
      <c r="Q60" s="98"/>
      <c r="S60" s="96"/>
      <c r="T60" s="200">
        <v>52</v>
      </c>
      <c r="U60" s="201" t="str">
        <f ca="1">VLOOKUP(T60,INDIRECT($AK$1),12,0)</f>
        <v/>
      </c>
      <c r="V60" s="98"/>
      <c r="X60" s="96"/>
      <c r="Y60" s="200">
        <v>54</v>
      </c>
      <c r="Z60" s="201">
        <f ca="1">VLOOKUP(Y60,INDIRECT($AK$1),12,0)</f>
        <v>19</v>
      </c>
      <c r="AA60" s="98"/>
      <c r="AC60" s="96"/>
      <c r="AD60" s="200"/>
      <c r="AE60" s="201"/>
      <c r="AF60" s="98"/>
    </row>
    <row r="61" spans="2:32" ht="12.2" customHeight="1" x14ac:dyDescent="0.2">
      <c r="B61" s="304"/>
      <c r="C61" s="221"/>
      <c r="D61" s="96"/>
      <c r="E61" s="302" t="str">
        <f>VLOOKUP(E60,STARTOVKA,3,0)</f>
        <v xml:space="preserve">ŠÍREK Adrian </v>
      </c>
      <c r="F61" s="302"/>
      <c r="G61" s="195"/>
      <c r="H61" s="196"/>
      <c r="I61" s="197"/>
      <c r="J61" s="302" t="str">
        <f>VLOOKUP(J60,STARTOVKA,3,0)</f>
        <v xml:space="preserve">VRÁNA Dominik </v>
      </c>
      <c r="K61" s="302"/>
      <c r="L61" s="195"/>
      <c r="M61" s="196"/>
      <c r="N61" s="197"/>
      <c r="O61" s="302" t="str">
        <f>VLOOKUP(O60,STARTOVKA,3,0)</f>
        <v xml:space="preserve">POKORNÝ Petr </v>
      </c>
      <c r="P61" s="302"/>
      <c r="Q61" s="195"/>
      <c r="R61" s="196"/>
      <c r="S61" s="197"/>
      <c r="T61" s="302" t="str">
        <f>VLOOKUP(T60,STARTOVKA,3,0)</f>
        <v>ZLOTOWICZ Patryk</v>
      </c>
      <c r="U61" s="302"/>
      <c r="V61" s="195"/>
      <c r="W61" s="196"/>
      <c r="X61" s="197"/>
      <c r="Y61" s="302" t="str">
        <f>VLOOKUP(Y60,STARTOVKA,3,0)</f>
        <v>TROSZOK Robert</v>
      </c>
      <c r="Z61" s="302"/>
      <c r="AA61" s="195"/>
      <c r="AB61" s="196"/>
      <c r="AC61" s="197"/>
      <c r="AD61" s="302"/>
      <c r="AE61" s="302"/>
      <c r="AF61" s="98"/>
    </row>
    <row r="62" spans="2:32" ht="18.75" customHeight="1" x14ac:dyDescent="0.2">
      <c r="B62" s="304"/>
      <c r="C62" s="221"/>
      <c r="D62" s="96"/>
      <c r="E62" s="198" t="str">
        <f ca="1">VLOOKUP(E60,INDIRECT($AK$1),8,0)</f>
        <v>DNF</v>
      </c>
      <c r="F62" s="199" t="str">
        <f ca="1">VLOOKUP(E60,INDIRECT($AK$1),9,0)</f>
        <v>DNF</v>
      </c>
      <c r="G62" s="98"/>
      <c r="I62" s="96"/>
      <c r="J62" s="198">
        <f ca="1">VLOOKUP(J60,INDIRECT($AK$1),8,0)</f>
        <v>0.3716666666666667</v>
      </c>
      <c r="K62" s="199">
        <f ca="1">VLOOKUP(J60,INDIRECT($AK$1),9,0)</f>
        <v>9.1435185185184675E-4</v>
      </c>
      <c r="L62" s="98"/>
      <c r="N62" s="96"/>
      <c r="O62" s="198">
        <f ca="1">VLOOKUP(O60,INDIRECT($AK$1),8,0)</f>
        <v>0.3716666666666667</v>
      </c>
      <c r="P62" s="199">
        <f ca="1">VLOOKUP(O60,INDIRECT($AK$1),9,0)</f>
        <v>9.1435185185184675E-4</v>
      </c>
      <c r="Q62" s="98"/>
      <c r="S62" s="96"/>
      <c r="T62" s="198" t="str">
        <f ca="1">VLOOKUP(T60,INDIRECT($AK$1),8,0)</f>
        <v>DNF</v>
      </c>
      <c r="U62" s="199" t="str">
        <f ca="1">VLOOKUP(T60,INDIRECT($AK$1),9,0)</f>
        <v>DNF</v>
      </c>
      <c r="V62" s="98"/>
      <c r="X62" s="96"/>
      <c r="Y62" s="198">
        <f ca="1">VLOOKUP(Y60,INDIRECT($AK$1),8,0)</f>
        <v>0.37163194444444447</v>
      </c>
      <c r="Z62" s="199">
        <f ca="1">VLOOKUP(Y60,INDIRECT($AK$1),9,0)</f>
        <v>8.796296296296191E-4</v>
      </c>
      <c r="AA62" s="98"/>
      <c r="AC62" s="96"/>
      <c r="AD62" s="198"/>
      <c r="AE62" s="199"/>
      <c r="AF62" s="98"/>
    </row>
    <row r="63" spans="2:32" ht="3" customHeight="1" x14ac:dyDescent="0.2">
      <c r="B63" s="106"/>
      <c r="D63" s="99"/>
      <c r="E63" s="100"/>
      <c r="F63" s="100"/>
      <c r="G63" s="101"/>
      <c r="I63" s="99"/>
      <c r="J63" s="100"/>
      <c r="K63" s="100"/>
      <c r="L63" s="101"/>
      <c r="N63" s="99"/>
      <c r="O63" s="100"/>
      <c r="P63" s="100"/>
      <c r="Q63" s="101"/>
      <c r="S63" s="99"/>
      <c r="T63" s="100"/>
      <c r="U63" s="100"/>
      <c r="V63" s="101"/>
      <c r="X63" s="99"/>
      <c r="Y63" s="100"/>
      <c r="Z63" s="100"/>
      <c r="AA63" s="101"/>
      <c r="AC63" s="99"/>
      <c r="AD63" s="100"/>
      <c r="AE63" s="100"/>
      <c r="AF63" s="101"/>
    </row>
    <row r="64" spans="2:32" ht="3" customHeight="1" x14ac:dyDescent="0.2"/>
    <row r="65" spans="2:32" ht="3" customHeight="1" x14ac:dyDescent="0.2">
      <c r="B65" s="105"/>
      <c r="D65" s="93"/>
      <c r="E65" s="94"/>
      <c r="F65" s="94"/>
      <c r="G65" s="95"/>
      <c r="I65" s="93"/>
      <c r="J65" s="94"/>
      <c r="K65" s="94"/>
      <c r="L65" s="95"/>
      <c r="N65" s="93"/>
      <c r="O65" s="94"/>
      <c r="P65" s="94"/>
      <c r="Q65" s="95"/>
      <c r="S65" s="93"/>
      <c r="T65" s="94"/>
      <c r="U65" s="94"/>
      <c r="V65" s="95"/>
      <c r="X65" s="93"/>
      <c r="Y65" s="94"/>
      <c r="Z65" s="94"/>
      <c r="AA65" s="95"/>
      <c r="AC65" s="93"/>
      <c r="AD65" s="94"/>
      <c r="AE65" s="94"/>
      <c r="AF65" s="95"/>
    </row>
    <row r="66" spans="2:32" ht="18.75" customHeight="1" x14ac:dyDescent="0.2">
      <c r="B66" s="304" t="s">
        <v>148</v>
      </c>
      <c r="C66" s="221"/>
      <c r="D66" s="96"/>
      <c r="E66" s="200">
        <v>55</v>
      </c>
      <c r="F66" s="201">
        <f ca="1">VLOOKUP(E66,INDIRECT($AK$1),12,0)</f>
        <v>28</v>
      </c>
      <c r="G66" s="98"/>
      <c r="I66" s="96"/>
      <c r="J66" s="200">
        <v>56</v>
      </c>
      <c r="K66" s="201">
        <f ca="1">VLOOKUP(J66,INDIRECT($AK$1),12,0)</f>
        <v>66</v>
      </c>
      <c r="L66" s="98"/>
      <c r="N66" s="96"/>
      <c r="O66" s="200">
        <v>57</v>
      </c>
      <c r="P66" s="201">
        <f ca="1">VLOOKUP(O66,INDIRECT($AK$1),12,0)</f>
        <v>84</v>
      </c>
      <c r="Q66" s="98"/>
      <c r="S66" s="96"/>
      <c r="T66" s="200">
        <v>58</v>
      </c>
      <c r="U66" s="201">
        <f ca="1">VLOOKUP(T66,INDIRECT($AK$1),12,0)</f>
        <v>15</v>
      </c>
      <c r="V66" s="98"/>
      <c r="X66" s="96"/>
      <c r="Y66" s="200">
        <v>59</v>
      </c>
      <c r="Z66" s="201">
        <f ca="1">VLOOKUP(Y66,INDIRECT($AK$1),12,0)</f>
        <v>31</v>
      </c>
      <c r="AA66" s="98"/>
      <c r="AC66" s="96"/>
      <c r="AD66" s="200">
        <v>60</v>
      </c>
      <c r="AE66" s="201">
        <f ca="1">VLOOKUP(AD66,INDIRECT($AK$1),12,0)</f>
        <v>51</v>
      </c>
      <c r="AF66" s="98"/>
    </row>
    <row r="67" spans="2:32" ht="12.2" customHeight="1" x14ac:dyDescent="0.2">
      <c r="B67" s="304"/>
      <c r="C67" s="221"/>
      <c r="D67" s="96"/>
      <c r="E67" s="302" t="str">
        <f>VLOOKUP(E66,STARTOVKA,3,0)</f>
        <v>FABIAN Marcel</v>
      </c>
      <c r="F67" s="302"/>
      <c r="G67" s="195"/>
      <c r="H67" s="196"/>
      <c r="I67" s="197"/>
      <c r="J67" s="302" t="str">
        <f>VLOOKUP(J66,STARTOVKA,3,0)</f>
        <v>FOLTYN Maciej</v>
      </c>
      <c r="K67" s="302"/>
      <c r="L67" s="195"/>
      <c r="M67" s="196"/>
      <c r="N67" s="197"/>
      <c r="O67" s="302" t="str">
        <f>VLOOKUP(O66,STARTOVKA,3,0)</f>
        <v>GRZEGORZYCA Dominik</v>
      </c>
      <c r="P67" s="302"/>
      <c r="Q67" s="195"/>
      <c r="R67" s="196"/>
      <c r="S67" s="197"/>
      <c r="T67" s="302" t="str">
        <f>VLOOKUP(T66,STARTOVKA,3,0)</f>
        <v xml:space="preserve">VÝVODA Jan </v>
      </c>
      <c r="U67" s="302"/>
      <c r="V67" s="195"/>
      <c r="W67" s="196"/>
      <c r="X67" s="197"/>
      <c r="Y67" s="302" t="str">
        <f>VLOOKUP(Y66,STARTOVKA,3,0)</f>
        <v xml:space="preserve">PREJDA Václav </v>
      </c>
      <c r="Z67" s="302"/>
      <c r="AA67" s="195"/>
      <c r="AB67" s="196"/>
      <c r="AC67" s="197"/>
      <c r="AD67" s="302" t="e">
        <f>VLOOKUP(AD66,STARTOVKA,3,0)</f>
        <v>#N/A</v>
      </c>
      <c r="AE67" s="302"/>
      <c r="AF67" s="98"/>
    </row>
    <row r="68" spans="2:32" ht="18.75" customHeight="1" x14ac:dyDescent="0.2">
      <c r="B68" s="304"/>
      <c r="C68" s="221"/>
      <c r="D68" s="96"/>
      <c r="E68" s="198">
        <f ca="1">VLOOKUP(E66,INDIRECT($AK$1),8,0)</f>
        <v>0.3716666666666667</v>
      </c>
      <c r="F68" s="199">
        <f ca="1">VLOOKUP(E66,INDIRECT($AK$1),9,0)</f>
        <v>9.1435185185184675E-4</v>
      </c>
      <c r="G68" s="98"/>
      <c r="I68" s="96"/>
      <c r="J68" s="198">
        <f ca="1">VLOOKUP(J66,INDIRECT($AK$1),8,0)</f>
        <v>0.37365740740740738</v>
      </c>
      <c r="K68" s="199">
        <f ca="1">VLOOKUP(J66,INDIRECT($AK$1),9,0)</f>
        <v>2.9050925925925286E-3</v>
      </c>
      <c r="L68" s="98"/>
      <c r="N68" s="96"/>
      <c r="O68" s="198">
        <f ca="1">VLOOKUP(O66,INDIRECT($AK$1),8,0)</f>
        <v>0.37682870370370369</v>
      </c>
      <c r="P68" s="199">
        <f ca="1">VLOOKUP(O66,INDIRECT($AK$1),9,0)</f>
        <v>6.0763888888888395E-3</v>
      </c>
      <c r="Q68" s="98"/>
      <c r="S68" s="96"/>
      <c r="T68" s="198">
        <f ca="1">VLOOKUP(T66,INDIRECT($AK$1),8,0)</f>
        <v>0.37152777777777779</v>
      </c>
      <c r="U68" s="199">
        <f ca="1">VLOOKUP(T66,INDIRECT($AK$1),9,0)</f>
        <v>7.7546296296293615E-4</v>
      </c>
      <c r="V68" s="98"/>
      <c r="X68" s="96"/>
      <c r="Y68" s="198">
        <f ca="1">VLOOKUP(Y66,INDIRECT($AK$1),8,0)</f>
        <v>0.3716666666666667</v>
      </c>
      <c r="Z68" s="199">
        <f ca="1">VLOOKUP(Y66,INDIRECT($AK$1),9,0)</f>
        <v>9.1435185185184675E-4</v>
      </c>
      <c r="AA68" s="98"/>
      <c r="AC68" s="96"/>
      <c r="AD68" s="198">
        <f ca="1">VLOOKUP(AD66,INDIRECT($AK$1),8,0)</f>
        <v>0.3716666666666667</v>
      </c>
      <c r="AE68" s="199">
        <f ca="1">VLOOKUP(AD66,INDIRECT($AK$1),9,0)</f>
        <v>9.1435185185184675E-4</v>
      </c>
      <c r="AF68" s="98"/>
    </row>
    <row r="69" spans="2:32" ht="3" customHeight="1" x14ac:dyDescent="0.2">
      <c r="B69" s="106"/>
      <c r="D69" s="99"/>
      <c r="E69" s="100"/>
      <c r="F69" s="100"/>
      <c r="G69" s="101"/>
      <c r="I69" s="99"/>
      <c r="J69" s="100"/>
      <c r="K69" s="100"/>
      <c r="L69" s="101"/>
      <c r="N69" s="99"/>
      <c r="O69" s="100"/>
      <c r="P69" s="100"/>
      <c r="Q69" s="101"/>
      <c r="S69" s="99"/>
      <c r="T69" s="100"/>
      <c r="U69" s="100"/>
      <c r="V69" s="101"/>
      <c r="X69" s="99"/>
      <c r="Y69" s="100"/>
      <c r="Z69" s="100"/>
      <c r="AA69" s="101"/>
      <c r="AC69" s="99"/>
      <c r="AD69" s="100"/>
      <c r="AE69" s="100"/>
      <c r="AF69" s="101"/>
    </row>
    <row r="70" spans="2:32" ht="3" customHeight="1" x14ac:dyDescent="0.2"/>
    <row r="71" spans="2:32" ht="3" customHeight="1" x14ac:dyDescent="0.2">
      <c r="B71" s="105"/>
      <c r="D71" s="93"/>
      <c r="E71" s="94"/>
      <c r="F71" s="94"/>
      <c r="G71" s="95"/>
      <c r="I71" s="93"/>
      <c r="J71" s="94"/>
      <c r="K71" s="94"/>
      <c r="L71" s="95"/>
      <c r="N71" s="93"/>
      <c r="O71" s="94"/>
      <c r="P71" s="94"/>
      <c r="Q71" s="95"/>
      <c r="S71" s="93"/>
      <c r="T71" s="94"/>
      <c r="U71" s="94"/>
      <c r="V71" s="95"/>
      <c r="X71" s="93"/>
      <c r="Y71" s="94"/>
      <c r="Z71" s="94"/>
      <c r="AA71" s="95"/>
      <c r="AC71" s="93"/>
      <c r="AD71" s="94"/>
      <c r="AE71" s="94"/>
      <c r="AF71" s="95"/>
    </row>
    <row r="72" spans="2:32" ht="18.75" customHeight="1" x14ac:dyDescent="0.2">
      <c r="B72" s="304" t="s">
        <v>150</v>
      </c>
      <c r="C72" s="221"/>
      <c r="D72" s="96"/>
      <c r="E72" s="200">
        <v>61</v>
      </c>
      <c r="F72" s="201">
        <f ca="1">VLOOKUP(E72,INDIRECT($AK$1),12,0)</f>
        <v>94</v>
      </c>
      <c r="G72" s="98"/>
      <c r="I72" s="96"/>
      <c r="J72" s="200">
        <v>62</v>
      </c>
      <c r="K72" s="201">
        <f ca="1">VLOOKUP(J72,INDIRECT($AK$1),12,0)</f>
        <v>9</v>
      </c>
      <c r="L72" s="98"/>
      <c r="N72" s="96"/>
      <c r="O72" s="200">
        <v>63</v>
      </c>
      <c r="P72" s="201">
        <f ca="1">VLOOKUP(O72,INDIRECT($AK$1),12,0)</f>
        <v>46</v>
      </c>
      <c r="Q72" s="98"/>
      <c r="S72" s="96"/>
      <c r="T72" s="200">
        <v>64</v>
      </c>
      <c r="U72" s="201">
        <f ca="1">VLOOKUP(T72,INDIRECT($AK$1),12,0)</f>
        <v>37</v>
      </c>
      <c r="V72" s="98"/>
      <c r="X72" s="96"/>
      <c r="Y72" s="200">
        <v>65</v>
      </c>
      <c r="Z72" s="201">
        <f ca="1">VLOOKUP(Y72,INDIRECT($AK$1),12,0)</f>
        <v>50</v>
      </c>
      <c r="AA72" s="98"/>
      <c r="AC72" s="96"/>
      <c r="AD72" s="200">
        <v>66</v>
      </c>
      <c r="AE72" s="201">
        <f ca="1">VLOOKUP(AD72,INDIRECT($AK$1),12,0)</f>
        <v>54</v>
      </c>
      <c r="AF72" s="98"/>
    </row>
    <row r="73" spans="2:32" ht="12.2" customHeight="1" x14ac:dyDescent="0.2">
      <c r="B73" s="304"/>
      <c r="C73" s="221"/>
      <c r="D73" s="96"/>
      <c r="E73" s="302" t="str">
        <f>VLOOKUP(E72,STARTOVKA,3,0)</f>
        <v>PRZEWIĘDA Paweł</v>
      </c>
      <c r="F73" s="302"/>
      <c r="G73" s="195"/>
      <c r="H73" s="196"/>
      <c r="I73" s="197"/>
      <c r="J73" s="302" t="str">
        <f>VLOOKUP(J72,STARTOVKA,3,0)</f>
        <v>SKIBIŃSKI Krzysztof</v>
      </c>
      <c r="K73" s="302"/>
      <c r="L73" s="195"/>
      <c r="M73" s="196"/>
      <c r="N73" s="197"/>
      <c r="O73" s="302" t="str">
        <f>VLOOKUP(O72,STARTOVKA,3,0)</f>
        <v>GORZAWSKI Kamil</v>
      </c>
      <c r="P73" s="302"/>
      <c r="Q73" s="195"/>
      <c r="R73" s="196"/>
      <c r="S73" s="197"/>
      <c r="T73" s="302" t="str">
        <f>VLOOKUP(T72,STARTOVKA,3,0)</f>
        <v>POLKOWSKI Bartłomiej</v>
      </c>
      <c r="U73" s="302"/>
      <c r="V73" s="195"/>
      <c r="W73" s="196"/>
      <c r="X73" s="197"/>
      <c r="Y73" s="302" t="str">
        <f>VLOOKUP(Y72,STARTOVKA,3,0)</f>
        <v>BISKUP Bartosz</v>
      </c>
      <c r="Z73" s="302"/>
      <c r="AA73" s="195"/>
      <c r="AB73" s="196"/>
      <c r="AC73" s="197"/>
      <c r="AD73" s="302" t="str">
        <f>VLOOKUP(AD72,STARTOVKA,3,0)</f>
        <v>NOWAK Michał</v>
      </c>
      <c r="AE73" s="302"/>
      <c r="AF73" s="98"/>
    </row>
    <row r="74" spans="2:32" ht="18.75" customHeight="1" x14ac:dyDescent="0.2">
      <c r="B74" s="304"/>
      <c r="C74" s="221"/>
      <c r="D74" s="96"/>
      <c r="E74" s="198">
        <f ca="1">VLOOKUP(E72,INDIRECT($AK$1),8,0)</f>
        <v>0.37883101851851853</v>
      </c>
      <c r="F74" s="199">
        <f ca="1">VLOOKUP(E72,INDIRECT($AK$1),9,0)</f>
        <v>8.0787037037036713E-3</v>
      </c>
      <c r="G74" s="98"/>
      <c r="I74" s="96"/>
      <c r="J74" s="198">
        <f ca="1">VLOOKUP(J72,INDIRECT($AK$1),8,0)</f>
        <v>0.37111111111111111</v>
      </c>
      <c r="K74" s="199">
        <f ca="1">VLOOKUP(J72,INDIRECT($AK$1),9,0)</f>
        <v>3.5879629629625986E-4</v>
      </c>
      <c r="L74" s="98"/>
      <c r="N74" s="96"/>
      <c r="O74" s="198">
        <f ca="1">VLOOKUP(O72,INDIRECT($AK$1),8,0)</f>
        <v>0.3716666666666667</v>
      </c>
      <c r="P74" s="199">
        <f ca="1">VLOOKUP(O72,INDIRECT($AK$1),9,0)</f>
        <v>9.1435185185184675E-4</v>
      </c>
      <c r="Q74" s="98"/>
      <c r="S74" s="96"/>
      <c r="T74" s="198">
        <f ca="1">VLOOKUP(T72,INDIRECT($AK$1),8,0)</f>
        <v>0.3716666666666667</v>
      </c>
      <c r="U74" s="199">
        <f ca="1">VLOOKUP(T72,INDIRECT($AK$1),9,0)</f>
        <v>9.1435185185184675E-4</v>
      </c>
      <c r="V74" s="98"/>
      <c r="X74" s="96"/>
      <c r="Y74" s="198">
        <f ca="1">VLOOKUP(Y72,INDIRECT($AK$1),8,0)</f>
        <v>0.3716666666666667</v>
      </c>
      <c r="Z74" s="199">
        <f ca="1">VLOOKUP(Y72,INDIRECT($AK$1),9,0)</f>
        <v>9.1435185185184675E-4</v>
      </c>
      <c r="AA74" s="98"/>
      <c r="AC74" s="96"/>
      <c r="AD74" s="198">
        <f ca="1">VLOOKUP(AD72,INDIRECT($AK$1),8,0)</f>
        <v>0.3716666666666667</v>
      </c>
      <c r="AE74" s="199">
        <f ca="1">VLOOKUP(AD72,INDIRECT($AK$1),9,0)</f>
        <v>9.1435185185184675E-4</v>
      </c>
      <c r="AF74" s="98"/>
    </row>
    <row r="75" spans="2:32" ht="3" customHeight="1" x14ac:dyDescent="0.2">
      <c r="B75" s="106"/>
      <c r="D75" s="99"/>
      <c r="E75" s="100"/>
      <c r="F75" s="100"/>
      <c r="G75" s="101"/>
      <c r="I75" s="99"/>
      <c r="J75" s="100"/>
      <c r="K75" s="100"/>
      <c r="L75" s="101"/>
      <c r="N75" s="99"/>
      <c r="O75" s="100"/>
      <c r="P75" s="100"/>
      <c r="Q75" s="101"/>
      <c r="S75" s="99"/>
      <c r="T75" s="100"/>
      <c r="U75" s="100"/>
      <c r="V75" s="101"/>
      <c r="X75" s="99"/>
      <c r="Y75" s="100"/>
      <c r="Z75" s="100"/>
      <c r="AA75" s="101"/>
      <c r="AC75" s="99"/>
      <c r="AD75" s="100"/>
      <c r="AE75" s="100"/>
      <c r="AF75" s="101"/>
    </row>
    <row r="76" spans="2:32" ht="3" customHeight="1" x14ac:dyDescent="0.2"/>
    <row r="77" spans="2:32" ht="3" customHeight="1" x14ac:dyDescent="0.2">
      <c r="B77" s="105"/>
      <c r="D77" s="93"/>
      <c r="E77" s="94"/>
      <c r="F77" s="94"/>
      <c r="G77" s="95"/>
      <c r="I77" s="93"/>
      <c r="J77" s="94"/>
      <c r="K77" s="94"/>
      <c r="L77" s="95"/>
      <c r="N77" s="93"/>
      <c r="O77" s="94"/>
      <c r="P77" s="94"/>
      <c r="Q77" s="95"/>
      <c r="S77" s="93"/>
      <c r="T77" s="94"/>
      <c r="U77" s="94"/>
      <c r="V77" s="95"/>
      <c r="X77" s="93"/>
      <c r="Y77" s="94"/>
      <c r="Z77" s="94"/>
      <c r="AA77" s="95"/>
      <c r="AC77" s="93"/>
      <c r="AD77" s="94"/>
      <c r="AE77" s="94"/>
      <c r="AF77" s="95"/>
    </row>
    <row r="78" spans="2:32" ht="18.75" customHeight="1" x14ac:dyDescent="0.2">
      <c r="B78" s="304" t="s">
        <v>154</v>
      </c>
      <c r="C78" s="221"/>
      <c r="D78" s="96"/>
      <c r="E78" s="200">
        <v>67</v>
      </c>
      <c r="F78" s="201">
        <f ca="1">VLOOKUP(E78,INDIRECT($AK$1),12,0)</f>
        <v>102</v>
      </c>
      <c r="G78" s="98"/>
      <c r="I78" s="96"/>
      <c r="J78" s="200">
        <v>68</v>
      </c>
      <c r="K78" s="201">
        <f ca="1">VLOOKUP(J78,INDIRECT($AK$1),12,0)</f>
        <v>83</v>
      </c>
      <c r="L78" s="98"/>
      <c r="N78" s="96"/>
      <c r="O78" s="200">
        <v>69</v>
      </c>
      <c r="P78" s="201">
        <f ca="1">VLOOKUP(O78,INDIRECT($AK$1),12,0)</f>
        <v>69</v>
      </c>
      <c r="Q78" s="98"/>
      <c r="S78" s="96"/>
      <c r="T78" s="200">
        <v>70</v>
      </c>
      <c r="U78" s="201" t="str">
        <f ca="1">VLOOKUP(T78,INDIRECT($AK$1),12,0)</f>
        <v/>
      </c>
      <c r="V78" s="98"/>
      <c r="X78" s="96"/>
      <c r="Y78" s="200">
        <v>71</v>
      </c>
      <c r="Z78" s="201">
        <f ca="1">VLOOKUP(Y78,INDIRECT($AK$1),12,0)</f>
        <v>48</v>
      </c>
      <c r="AA78" s="98"/>
      <c r="AC78" s="96"/>
      <c r="AD78" s="200">
        <v>72</v>
      </c>
      <c r="AE78" s="201">
        <f ca="1">VLOOKUP(AD78,INDIRECT($AK$1),12,0)</f>
        <v>96</v>
      </c>
      <c r="AF78" s="98"/>
    </row>
    <row r="79" spans="2:32" ht="12.2" customHeight="1" x14ac:dyDescent="0.2">
      <c r="B79" s="304"/>
      <c r="C79" s="221"/>
      <c r="D79" s="96"/>
      <c r="E79" s="302" t="e">
        <f>VLOOKUP(E78,STARTOVKA,3,0)</f>
        <v>#N/A</v>
      </c>
      <c r="F79" s="302"/>
      <c r="G79" s="195"/>
      <c r="H79" s="196"/>
      <c r="I79" s="197"/>
      <c r="J79" s="302" t="e">
        <f>VLOOKUP(J78,STARTOVKA,3,0)</f>
        <v>#N/A</v>
      </c>
      <c r="K79" s="302"/>
      <c r="L79" s="195"/>
      <c r="M79" s="196"/>
      <c r="N79" s="197"/>
      <c r="O79" s="302" t="e">
        <f>VLOOKUP(O78,STARTOVKA,3,0)</f>
        <v>#N/A</v>
      </c>
      <c r="P79" s="302"/>
      <c r="Q79" s="195"/>
      <c r="R79" s="196"/>
      <c r="S79" s="197"/>
      <c r="T79" s="302" t="e">
        <f>VLOOKUP(T78,STARTOVKA,3,0)</f>
        <v>#N/A</v>
      </c>
      <c r="U79" s="302"/>
      <c r="V79" s="195"/>
      <c r="W79" s="196"/>
      <c r="X79" s="197"/>
      <c r="Y79" s="302" t="str">
        <f>VLOOKUP(Y78,STARTOVKA,3,0)</f>
        <v>MEŇUŠ Tomáš</v>
      </c>
      <c r="Z79" s="302"/>
      <c r="AA79" s="195"/>
      <c r="AB79" s="196"/>
      <c r="AC79" s="197"/>
      <c r="AD79" s="302" t="str">
        <f>VLOOKUP(AD78,STARTOVKA,3,0)</f>
        <v>GANC Marek</v>
      </c>
      <c r="AE79" s="302"/>
      <c r="AF79" s="98"/>
    </row>
    <row r="80" spans="2:32" ht="18.75" customHeight="1" x14ac:dyDescent="0.2">
      <c r="B80" s="304"/>
      <c r="C80" s="221"/>
      <c r="D80" s="96"/>
      <c r="E80" s="198">
        <f ca="1">VLOOKUP(E78,INDIRECT($AK$1),8,0)</f>
        <v>0.38517361111111109</v>
      </c>
      <c r="F80" s="199">
        <f ca="1">VLOOKUP(E78,INDIRECT($AK$1),9,0)</f>
        <v>1.4421296296296238E-2</v>
      </c>
      <c r="G80" s="98"/>
      <c r="I80" s="96"/>
      <c r="J80" s="198">
        <f ca="1">VLOOKUP(J78,INDIRECT($AK$1),8,0)</f>
        <v>0.37680555555555556</v>
      </c>
      <c r="K80" s="199">
        <f ca="1">VLOOKUP(J78,INDIRECT($AK$1),9,0)</f>
        <v>6.0532407407407063E-3</v>
      </c>
      <c r="L80" s="98"/>
      <c r="N80" s="96"/>
      <c r="O80" s="198">
        <f ca="1">VLOOKUP(O78,INDIRECT($AK$1),8,0)</f>
        <v>0.37400462962962966</v>
      </c>
      <c r="P80" s="199">
        <f ca="1">VLOOKUP(O78,INDIRECT($AK$1),9,0)</f>
        <v>3.2523148148148051E-3</v>
      </c>
      <c r="Q80" s="98"/>
      <c r="S80" s="96"/>
      <c r="T80" s="198" t="str">
        <f ca="1">VLOOKUP(T78,INDIRECT($AK$1),8,0)</f>
        <v>DNF</v>
      </c>
      <c r="U80" s="199" t="str">
        <f ca="1">VLOOKUP(T78,INDIRECT($AK$1),9,0)</f>
        <v>DNF</v>
      </c>
      <c r="V80" s="98"/>
      <c r="X80" s="96"/>
      <c r="Y80" s="198">
        <f ca="1">VLOOKUP(Y78,INDIRECT($AK$1),8,0)</f>
        <v>0.3716666666666667</v>
      </c>
      <c r="Z80" s="199">
        <f ca="1">VLOOKUP(Y78,INDIRECT($AK$1),9,0)</f>
        <v>9.1435185185184675E-4</v>
      </c>
      <c r="AA80" s="98"/>
      <c r="AC80" s="96"/>
      <c r="AD80" s="198">
        <f ca="1">VLOOKUP(AD78,INDIRECT($AK$1),8,0)</f>
        <v>0.37914351851851852</v>
      </c>
      <c r="AE80" s="199">
        <f ca="1">VLOOKUP(AD78,INDIRECT($AK$1),9,0)</f>
        <v>8.3912037037036646E-3</v>
      </c>
      <c r="AF80" s="98"/>
    </row>
    <row r="81" spans="2:32" ht="3" customHeight="1" x14ac:dyDescent="0.2">
      <c r="B81" s="106"/>
      <c r="D81" s="99"/>
      <c r="E81" s="100"/>
      <c r="F81" s="100"/>
      <c r="G81" s="101"/>
      <c r="I81" s="99"/>
      <c r="J81" s="100"/>
      <c r="K81" s="100"/>
      <c r="L81" s="101"/>
      <c r="N81" s="99"/>
      <c r="O81" s="100"/>
      <c r="P81" s="100"/>
      <c r="Q81" s="101"/>
      <c r="S81" s="99"/>
      <c r="T81" s="100"/>
      <c r="U81" s="100"/>
      <c r="V81" s="101"/>
      <c r="X81" s="99"/>
      <c r="Y81" s="100"/>
      <c r="Z81" s="100"/>
      <c r="AA81" s="101"/>
      <c r="AC81" s="99"/>
      <c r="AD81" s="100"/>
      <c r="AE81" s="100"/>
      <c r="AF81" s="101"/>
    </row>
    <row r="82" spans="2:32" ht="3" customHeight="1" x14ac:dyDescent="0.2"/>
    <row r="83" spans="2:32" ht="3" customHeight="1" x14ac:dyDescent="0.2">
      <c r="B83" s="105"/>
      <c r="D83" s="93"/>
      <c r="E83" s="94"/>
      <c r="F83" s="94"/>
      <c r="G83" s="95"/>
      <c r="I83" s="93"/>
      <c r="J83" s="94"/>
      <c r="K83" s="94"/>
      <c r="L83" s="95"/>
      <c r="N83" s="93"/>
      <c r="O83" s="94"/>
      <c r="P83" s="94"/>
      <c r="Q83" s="95"/>
      <c r="S83" s="93"/>
      <c r="T83" s="94"/>
      <c r="U83" s="94"/>
      <c r="V83" s="95"/>
      <c r="X83" s="93"/>
      <c r="Y83" s="94"/>
      <c r="Z83" s="94"/>
      <c r="AA83" s="95"/>
      <c r="AC83" s="93"/>
      <c r="AD83" s="94"/>
      <c r="AE83" s="94"/>
      <c r="AF83" s="95"/>
    </row>
    <row r="84" spans="2:32" ht="18.75" customHeight="1" x14ac:dyDescent="0.2">
      <c r="B84" s="304" t="s">
        <v>156</v>
      </c>
      <c r="C84" s="221"/>
      <c r="D84" s="96"/>
      <c r="E84" s="200">
        <v>73</v>
      </c>
      <c r="F84" s="201">
        <f ca="1">VLOOKUP(E84,INDIRECT($AK$1),12,0)</f>
        <v>75</v>
      </c>
      <c r="G84" s="98"/>
      <c r="I84" s="96"/>
      <c r="J84" s="200">
        <v>74</v>
      </c>
      <c r="K84" s="201">
        <f ca="1">VLOOKUP(J84,INDIRECT($AK$1),12,0)</f>
        <v>22</v>
      </c>
      <c r="L84" s="98"/>
      <c r="N84" s="96"/>
      <c r="O84" s="200">
        <v>75</v>
      </c>
      <c r="P84" s="201">
        <f ca="1">VLOOKUP(O84,INDIRECT($AK$1),12,0)</f>
        <v>11</v>
      </c>
      <c r="Q84" s="98"/>
      <c r="S84" s="96"/>
      <c r="T84" s="200">
        <v>76</v>
      </c>
      <c r="U84" s="201">
        <f ca="1">VLOOKUP(T84,INDIRECT($AK$1),12,0)</f>
        <v>12</v>
      </c>
      <c r="V84" s="98"/>
      <c r="X84" s="96"/>
      <c r="Y84" s="200">
        <v>77</v>
      </c>
      <c r="Z84" s="201">
        <f ca="1">VLOOKUP(Y84,INDIRECT($AK$1),12,0)</f>
        <v>16</v>
      </c>
      <c r="AA84" s="98"/>
      <c r="AC84" s="96"/>
      <c r="AD84" s="200">
        <v>78</v>
      </c>
      <c r="AE84" s="201">
        <f ca="1">VLOOKUP(AD84,INDIRECT($AK$1),12,0)</f>
        <v>64</v>
      </c>
      <c r="AF84" s="98"/>
    </row>
    <row r="85" spans="2:32" ht="12.2" customHeight="1" x14ac:dyDescent="0.2">
      <c r="B85" s="304"/>
      <c r="C85" s="221"/>
      <c r="D85" s="96"/>
      <c r="E85" s="302" t="str">
        <f>VLOOKUP(E84,STARTOVKA,3,0)</f>
        <v>GAVENDA Miroslav</v>
      </c>
      <c r="F85" s="302"/>
      <c r="G85" s="195"/>
      <c r="H85" s="196"/>
      <c r="I85" s="197"/>
      <c r="J85" s="302" t="str">
        <f>VLOOKUP(J84,STARTOVKA,3,0)</f>
        <v>KOVÁČ Milan</v>
      </c>
      <c r="K85" s="302"/>
      <c r="L85" s="195"/>
      <c r="M85" s="196"/>
      <c r="N85" s="197"/>
      <c r="O85" s="302" t="str">
        <f>VLOOKUP(O84,STARTOVKA,3,0)</f>
        <v>ZEMAN Alex</v>
      </c>
      <c r="P85" s="302"/>
      <c r="Q85" s="195"/>
      <c r="R85" s="196"/>
      <c r="S85" s="197"/>
      <c r="T85" s="302" t="e">
        <f>VLOOKUP(T84,STARTOVKA,3,0)</f>
        <v>#N/A</v>
      </c>
      <c r="U85" s="302"/>
      <c r="V85" s="195"/>
      <c r="W85" s="196"/>
      <c r="X85" s="197"/>
      <c r="Y85" s="302" t="e">
        <f>VLOOKUP(Y84,STARTOVKA,3,0)</f>
        <v>#N/A</v>
      </c>
      <c r="Z85" s="302"/>
      <c r="AA85" s="195"/>
      <c r="AB85" s="196"/>
      <c r="AC85" s="197"/>
      <c r="AD85" s="302" t="e">
        <f>VLOOKUP(AD84,STARTOVKA,3,0)</f>
        <v>#N/A</v>
      </c>
      <c r="AE85" s="302"/>
      <c r="AF85" s="98"/>
    </row>
    <row r="86" spans="2:32" ht="18.75" customHeight="1" x14ac:dyDescent="0.2">
      <c r="B86" s="304"/>
      <c r="C86" s="221"/>
      <c r="D86" s="96"/>
      <c r="E86" s="198">
        <f ca="1">VLOOKUP(E84,INDIRECT($AK$1),8,0)</f>
        <v>0.3745486111111111</v>
      </c>
      <c r="F86" s="199">
        <f ca="1">VLOOKUP(E84,INDIRECT($AK$1),9,0)</f>
        <v>3.7962962962962421E-3</v>
      </c>
      <c r="G86" s="98"/>
      <c r="I86" s="96"/>
      <c r="J86" s="198">
        <f ca="1">VLOOKUP(J84,INDIRECT($AK$1),8,0)</f>
        <v>0.3716666666666667</v>
      </c>
      <c r="K86" s="199">
        <f ca="1">VLOOKUP(J84,INDIRECT($AK$1),9,0)</f>
        <v>9.1435185185184675E-4</v>
      </c>
      <c r="L86" s="98"/>
      <c r="N86" s="96"/>
      <c r="O86" s="198">
        <f ca="1">VLOOKUP(O84,INDIRECT($AK$1),8,0)</f>
        <v>0.37115740740740744</v>
      </c>
      <c r="P86" s="199">
        <f ca="1">VLOOKUP(O84,INDIRECT($AK$1),9,0)</f>
        <v>4.050925925925819E-4</v>
      </c>
      <c r="Q86" s="98"/>
      <c r="S86" s="96"/>
      <c r="T86" s="198">
        <f ca="1">VLOOKUP(T84,INDIRECT($AK$1),8,0)</f>
        <v>0.37118055555555551</v>
      </c>
      <c r="U86" s="199">
        <f ca="1">VLOOKUP(T84,INDIRECT($AK$1),9,0)</f>
        <v>4.2824074074065965E-4</v>
      </c>
      <c r="V86" s="98"/>
      <c r="X86" s="96"/>
      <c r="Y86" s="198">
        <f ca="1">VLOOKUP(Y84,INDIRECT($AK$1),8,0)</f>
        <v>0.37156250000000002</v>
      </c>
      <c r="Z86" s="199">
        <f ca="1">VLOOKUP(Y84,INDIRECT($AK$1),9,0)</f>
        <v>8.101851851851638E-4</v>
      </c>
      <c r="AA86" s="98"/>
      <c r="AC86" s="96"/>
      <c r="AD86" s="198">
        <f ca="1">VLOOKUP(AD84,INDIRECT($AK$1),8,0)</f>
        <v>0.37283564814814818</v>
      </c>
      <c r="AE86" s="199">
        <f ca="1">VLOOKUP(AD84,INDIRECT($AK$1),9,0)</f>
        <v>2.0833333333333259E-3</v>
      </c>
      <c r="AF86" s="98"/>
    </row>
    <row r="87" spans="2:32" ht="3" customHeight="1" x14ac:dyDescent="0.2">
      <c r="B87" s="106"/>
      <c r="D87" s="99"/>
      <c r="E87" s="100"/>
      <c r="F87" s="100"/>
      <c r="G87" s="101"/>
      <c r="I87" s="99"/>
      <c r="J87" s="100"/>
      <c r="K87" s="100"/>
      <c r="L87" s="101"/>
      <c r="N87" s="99"/>
      <c r="O87" s="100"/>
      <c r="P87" s="100"/>
      <c r="Q87" s="101"/>
      <c r="S87" s="99"/>
      <c r="T87" s="100"/>
      <c r="U87" s="100"/>
      <c r="V87" s="101"/>
      <c r="X87" s="99"/>
      <c r="Y87" s="100"/>
      <c r="Z87" s="100"/>
      <c r="AA87" s="101"/>
      <c r="AC87" s="99"/>
      <c r="AD87" s="100"/>
      <c r="AE87" s="100"/>
      <c r="AF87" s="101"/>
    </row>
    <row r="88" spans="2:32" ht="3" customHeight="1" x14ac:dyDescent="0.2"/>
    <row r="89" spans="2:32" ht="3" customHeight="1" x14ac:dyDescent="0.2">
      <c r="B89" s="105"/>
      <c r="D89" s="93"/>
      <c r="E89" s="94"/>
      <c r="F89" s="94"/>
      <c r="G89" s="95"/>
      <c r="I89" s="93"/>
      <c r="J89" s="94"/>
      <c r="K89" s="94"/>
      <c r="L89" s="95"/>
      <c r="N89" s="93"/>
      <c r="O89" s="94"/>
      <c r="P89" s="94"/>
      <c r="Q89" s="95"/>
      <c r="S89" s="93"/>
      <c r="T89" s="94"/>
      <c r="U89" s="94"/>
      <c r="V89" s="95"/>
      <c r="X89" s="93"/>
      <c r="Y89" s="94"/>
      <c r="Z89" s="94"/>
      <c r="AA89" s="95"/>
      <c r="AC89" s="93"/>
      <c r="AD89" s="94"/>
      <c r="AE89" s="94"/>
      <c r="AF89" s="95"/>
    </row>
    <row r="90" spans="2:32" ht="18.75" customHeight="1" x14ac:dyDescent="0.2">
      <c r="B90" s="304" t="s">
        <v>163</v>
      </c>
      <c r="C90" s="221"/>
      <c r="D90" s="96"/>
      <c r="E90" s="200">
        <v>79</v>
      </c>
      <c r="F90" s="201">
        <f ca="1">VLOOKUP(E90,INDIRECT($AK$1),12,0)</f>
        <v>61</v>
      </c>
      <c r="G90" s="98"/>
      <c r="I90" s="96"/>
      <c r="J90" s="200">
        <v>80</v>
      </c>
      <c r="K90" s="201">
        <f ca="1">VLOOKUP(J90,INDIRECT($AK$1),12,0)</f>
        <v>30</v>
      </c>
      <c r="L90" s="98"/>
      <c r="N90" s="96"/>
      <c r="O90" s="200">
        <v>81</v>
      </c>
      <c r="P90" s="201" t="str">
        <f ca="1">VLOOKUP(O90,INDIRECT($AK$1),12,0)</f>
        <v/>
      </c>
      <c r="Q90" s="98"/>
      <c r="S90" s="96"/>
      <c r="T90" s="200">
        <v>82</v>
      </c>
      <c r="U90" s="201">
        <f ca="1">VLOOKUP(T90,INDIRECT($AK$1),12,0)</f>
        <v>60</v>
      </c>
      <c r="V90" s="98"/>
      <c r="X90" s="96"/>
      <c r="Y90" s="200">
        <v>83</v>
      </c>
      <c r="Z90" s="201">
        <f ca="1">VLOOKUP(Y90,INDIRECT($AK$1),12,0)</f>
        <v>67</v>
      </c>
      <c r="AA90" s="98"/>
      <c r="AC90" s="96"/>
      <c r="AD90" s="200">
        <v>84</v>
      </c>
      <c r="AE90" s="201">
        <f ca="1">VLOOKUP(AD90,INDIRECT($AK$1),12,0)</f>
        <v>68</v>
      </c>
      <c r="AF90" s="98"/>
    </row>
    <row r="91" spans="2:32" ht="12.2" customHeight="1" x14ac:dyDescent="0.2">
      <c r="B91" s="304"/>
      <c r="C91" s="221"/>
      <c r="D91" s="96"/>
      <c r="E91" s="302" t="e">
        <f>VLOOKUP(E90,STARTOVKA,3,0)</f>
        <v>#N/A</v>
      </c>
      <c r="F91" s="302"/>
      <c r="G91" s="195"/>
      <c r="H91" s="196"/>
      <c r="I91" s="197"/>
      <c r="J91" s="302" t="e">
        <f>VLOOKUP(J90,STARTOVKA,3,0)</f>
        <v>#N/A</v>
      </c>
      <c r="K91" s="302"/>
      <c r="L91" s="195"/>
      <c r="M91" s="196"/>
      <c r="N91" s="197"/>
      <c r="O91" s="302" t="str">
        <f>VLOOKUP(O90,STARTOVKA,3,0)</f>
        <v xml:space="preserve">KOUDELA Dominik </v>
      </c>
      <c r="P91" s="302"/>
      <c r="Q91" s="195"/>
      <c r="R91" s="196"/>
      <c r="S91" s="197"/>
      <c r="T91" s="302" t="str">
        <f>VLOOKUP(T90,STARTOVKA,3,0)</f>
        <v xml:space="preserve">ŠIPOŠ Marek </v>
      </c>
      <c r="U91" s="302"/>
      <c r="V91" s="195"/>
      <c r="W91" s="196"/>
      <c r="X91" s="197"/>
      <c r="Y91" s="302" t="str">
        <f>VLOOKUP(Y90,STARTOVKA,3,0)</f>
        <v xml:space="preserve">BECHYNĚ Matěj </v>
      </c>
      <c r="Z91" s="302"/>
      <c r="AA91" s="195"/>
      <c r="AB91" s="196"/>
      <c r="AC91" s="197"/>
      <c r="AD91" s="302" t="str">
        <f>VLOOKUP(AD90,STARTOVKA,3,0)</f>
        <v>PENNINCK Jens</v>
      </c>
      <c r="AE91" s="302"/>
      <c r="AF91" s="98"/>
    </row>
    <row r="92" spans="2:32" ht="18.75" customHeight="1" x14ac:dyDescent="0.2">
      <c r="B92" s="304"/>
      <c r="C92" s="221"/>
      <c r="D92" s="96"/>
      <c r="E92" s="198">
        <f ca="1">VLOOKUP(E90,INDIRECT($AK$1),8,0)</f>
        <v>0.37221064814814819</v>
      </c>
      <c r="F92" s="199">
        <f ca="1">VLOOKUP(E90,INDIRECT($AK$1),9,0)</f>
        <v>1.4583333333333393E-3</v>
      </c>
      <c r="G92" s="98"/>
      <c r="I92" s="96"/>
      <c r="J92" s="198">
        <f ca="1">VLOOKUP(J90,INDIRECT($AK$1),8,0)</f>
        <v>0.3716666666666667</v>
      </c>
      <c r="K92" s="199">
        <f ca="1">VLOOKUP(J90,INDIRECT($AK$1),9,0)</f>
        <v>9.1435185185184675E-4</v>
      </c>
      <c r="L92" s="98"/>
      <c r="N92" s="96"/>
      <c r="O92" s="198" t="str">
        <f ca="1">VLOOKUP(O90,INDIRECT($AK$1),8,0)</f>
        <v>DNF</v>
      </c>
      <c r="P92" s="199" t="str">
        <f ca="1">VLOOKUP(O90,INDIRECT($AK$1),9,0)</f>
        <v>DNF</v>
      </c>
      <c r="Q92" s="98"/>
      <c r="S92" s="96"/>
      <c r="T92" s="198">
        <f ca="1">VLOOKUP(T90,INDIRECT($AK$1),8,0)</f>
        <v>0.3716666666666667</v>
      </c>
      <c r="U92" s="199">
        <f ca="1">VLOOKUP(T90,INDIRECT($AK$1),9,0)</f>
        <v>9.1435185185184675E-4</v>
      </c>
      <c r="V92" s="98"/>
      <c r="X92" s="96"/>
      <c r="Y92" s="198">
        <f ca="1">VLOOKUP(Y90,INDIRECT($AK$1),8,0)</f>
        <v>0.37400462962962966</v>
      </c>
      <c r="Z92" s="199">
        <f ca="1">VLOOKUP(Y90,INDIRECT($AK$1),9,0)</f>
        <v>3.2523148148148051E-3</v>
      </c>
      <c r="AA92" s="98"/>
      <c r="AC92" s="96"/>
      <c r="AD92" s="198">
        <f ca="1">VLOOKUP(AD90,INDIRECT($AK$1),8,0)</f>
        <v>0.37400462962962966</v>
      </c>
      <c r="AE92" s="199">
        <f ca="1">VLOOKUP(AD90,INDIRECT($AK$1),9,0)</f>
        <v>3.2523148148148051E-3</v>
      </c>
      <c r="AF92" s="98"/>
    </row>
    <row r="93" spans="2:32" ht="3" customHeight="1" x14ac:dyDescent="0.2">
      <c r="B93" s="106"/>
      <c r="D93" s="99"/>
      <c r="E93" s="100"/>
      <c r="F93" s="100"/>
      <c r="G93" s="101"/>
      <c r="I93" s="99"/>
      <c r="J93" s="100"/>
      <c r="K93" s="100"/>
      <c r="L93" s="101"/>
      <c r="N93" s="99"/>
      <c r="O93" s="100"/>
      <c r="P93" s="100"/>
      <c r="Q93" s="101"/>
      <c r="S93" s="99"/>
      <c r="T93" s="100"/>
      <c r="U93" s="100"/>
      <c r="V93" s="101"/>
      <c r="X93" s="99"/>
      <c r="Y93" s="100"/>
      <c r="Z93" s="100"/>
      <c r="AA93" s="101"/>
      <c r="AC93" s="99"/>
      <c r="AD93" s="100"/>
      <c r="AE93" s="100"/>
      <c r="AF93" s="101"/>
    </row>
    <row r="94" spans="2:32" ht="3" customHeight="1" x14ac:dyDescent="0.2"/>
    <row r="95" spans="2:32" ht="3" customHeight="1" x14ac:dyDescent="0.2">
      <c r="B95" s="105"/>
      <c r="D95" s="93"/>
      <c r="E95" s="94"/>
      <c r="F95" s="94"/>
      <c r="G95" s="95"/>
      <c r="I95" s="93"/>
      <c r="J95" s="94"/>
      <c r="K95" s="94"/>
      <c r="L95" s="95"/>
      <c r="N95" s="93"/>
      <c r="O95" s="94"/>
      <c r="P95" s="94"/>
      <c r="Q95" s="95"/>
      <c r="S95" s="93"/>
      <c r="T95" s="94"/>
      <c r="U95" s="94"/>
      <c r="V95" s="95"/>
      <c r="X95" s="93"/>
      <c r="Y95" s="94"/>
      <c r="Z95" s="94"/>
      <c r="AA95" s="95"/>
      <c r="AC95" s="93"/>
      <c r="AD95" s="94"/>
      <c r="AE95" s="94"/>
      <c r="AF95" s="95"/>
    </row>
    <row r="96" spans="2:32" ht="18.75" customHeight="1" x14ac:dyDescent="0.2">
      <c r="B96" s="304" t="s">
        <v>164</v>
      </c>
      <c r="C96" s="221"/>
      <c r="D96" s="96"/>
      <c r="E96" s="200">
        <v>85</v>
      </c>
      <c r="F96" s="201">
        <f ca="1">VLOOKUP(E96,INDIRECT($AK$1),12,0)</f>
        <v>42</v>
      </c>
      <c r="G96" s="98"/>
      <c r="I96" s="96"/>
      <c r="J96" s="200">
        <v>86</v>
      </c>
      <c r="K96" s="201">
        <f ca="1">VLOOKUP(J96,INDIRECT($AK$1),12,0)</f>
        <v>52</v>
      </c>
      <c r="L96" s="98"/>
      <c r="N96" s="96"/>
      <c r="O96" s="200">
        <v>87</v>
      </c>
      <c r="P96" s="201">
        <f ca="1">VLOOKUP(O96,INDIRECT($AK$1),12,0)</f>
        <v>7</v>
      </c>
      <c r="Q96" s="98"/>
      <c r="S96" s="96"/>
      <c r="T96" s="200">
        <v>88</v>
      </c>
      <c r="U96" s="201">
        <f ca="1">VLOOKUP(T96,INDIRECT($AK$1),12,0)</f>
        <v>38</v>
      </c>
      <c r="V96" s="98"/>
      <c r="X96" s="96"/>
      <c r="Y96" s="200">
        <v>89</v>
      </c>
      <c r="Z96" s="201">
        <f ca="1">VLOOKUP(Y96,INDIRECT($AK$1),12,0)</f>
        <v>6</v>
      </c>
      <c r="AA96" s="98"/>
      <c r="AC96" s="96"/>
      <c r="AD96" s="200">
        <v>90</v>
      </c>
      <c r="AE96" s="201">
        <f ca="1">VLOOKUP(AD96,INDIRECT($AK$1),12,0)</f>
        <v>62</v>
      </c>
      <c r="AF96" s="98"/>
    </row>
    <row r="97" spans="2:32" ht="12.2" customHeight="1" x14ac:dyDescent="0.2">
      <c r="B97" s="304"/>
      <c r="C97" s="221"/>
      <c r="D97" s="96"/>
      <c r="E97" s="302" t="str">
        <f>VLOOKUP(E96,STARTOVKA,3,0)</f>
        <v xml:space="preserve">SPUDIL Martin </v>
      </c>
      <c r="F97" s="302"/>
      <c r="G97" s="195"/>
      <c r="H97" s="196"/>
      <c r="I97" s="197"/>
      <c r="J97" s="302" t="e">
        <f>VLOOKUP(J96,STARTOVKA,3,0)</f>
        <v>#N/A</v>
      </c>
      <c r="K97" s="302"/>
      <c r="L97" s="195"/>
      <c r="M97" s="196"/>
      <c r="N97" s="197"/>
      <c r="O97" s="302" t="e">
        <f>VLOOKUP(O96,STARTOVKA,3,0)</f>
        <v>#N/A</v>
      </c>
      <c r="P97" s="302"/>
      <c r="Q97" s="195"/>
      <c r="R97" s="196"/>
      <c r="S97" s="197"/>
      <c r="T97" s="302" t="e">
        <f>VLOOKUP(T96,STARTOVKA,3,0)</f>
        <v>#N/A</v>
      </c>
      <c r="U97" s="302"/>
      <c r="V97" s="195"/>
      <c r="W97" s="196"/>
      <c r="X97" s="197"/>
      <c r="Y97" s="302" t="e">
        <f>VLOOKUP(Y96,STARTOVKA,3,0)</f>
        <v>#N/A</v>
      </c>
      <c r="Z97" s="302"/>
      <c r="AA97" s="195"/>
      <c r="AB97" s="196"/>
      <c r="AC97" s="197"/>
      <c r="AD97" s="302" t="e">
        <f>VLOOKUP(AD96,STARTOVKA,3,0)</f>
        <v>#N/A</v>
      </c>
      <c r="AE97" s="302"/>
      <c r="AF97" s="98"/>
    </row>
    <row r="98" spans="2:32" ht="18.75" customHeight="1" x14ac:dyDescent="0.2">
      <c r="B98" s="304"/>
      <c r="C98" s="221"/>
      <c r="D98" s="96"/>
      <c r="E98" s="198">
        <f ca="1">VLOOKUP(E96,INDIRECT($AK$1),8,0)</f>
        <v>0.3716666666666667</v>
      </c>
      <c r="F98" s="199">
        <f ca="1">VLOOKUP(E96,INDIRECT($AK$1),9,0)</f>
        <v>9.1435185185184675E-4</v>
      </c>
      <c r="G98" s="98"/>
      <c r="I98" s="96"/>
      <c r="J98" s="198">
        <f ca="1">VLOOKUP(J96,INDIRECT($AK$1),8,0)</f>
        <v>0.3716666666666667</v>
      </c>
      <c r="K98" s="199">
        <f ca="1">VLOOKUP(J96,INDIRECT($AK$1),9,0)</f>
        <v>9.1435185185184675E-4</v>
      </c>
      <c r="L98" s="98"/>
      <c r="N98" s="96"/>
      <c r="O98" s="198">
        <f ca="1">VLOOKUP(O96,INDIRECT($AK$1),8,0)</f>
        <v>0.37100694444444443</v>
      </c>
      <c r="P98" s="199">
        <f ca="1">VLOOKUP(O96,INDIRECT($AK$1),9,0)</f>
        <v>2.5462962962957691E-4</v>
      </c>
      <c r="Q98" s="98"/>
      <c r="S98" s="96"/>
      <c r="T98" s="198">
        <f ca="1">VLOOKUP(T96,INDIRECT($AK$1),8,0)</f>
        <v>0.3716666666666667</v>
      </c>
      <c r="U98" s="199">
        <f ca="1">VLOOKUP(T96,INDIRECT($AK$1),9,0)</f>
        <v>9.1435185185184675E-4</v>
      </c>
      <c r="V98" s="98"/>
      <c r="X98" s="96"/>
      <c r="Y98" s="198">
        <f ca="1">VLOOKUP(Y96,INDIRECT($AK$1),8,0)</f>
        <v>0.37086805555555558</v>
      </c>
      <c r="Z98" s="199">
        <f ca="1">VLOOKUP(Y96,INDIRECT($AK$1),9,0)</f>
        <v>1.1574074074072183E-4</v>
      </c>
      <c r="AA98" s="98"/>
      <c r="AC98" s="96"/>
      <c r="AD98" s="198">
        <f ca="1">VLOOKUP(AD96,INDIRECT($AK$1),8,0)</f>
        <v>0.37268518518518523</v>
      </c>
      <c r="AE98" s="199">
        <f ca="1">VLOOKUP(AD96,INDIRECT($AK$1),9,0)</f>
        <v>1.9328703703703765E-3</v>
      </c>
      <c r="AF98" s="98"/>
    </row>
    <row r="99" spans="2:32" ht="3" customHeight="1" x14ac:dyDescent="0.2">
      <c r="B99" s="106"/>
      <c r="D99" s="99"/>
      <c r="E99" s="100"/>
      <c r="F99" s="100"/>
      <c r="G99" s="101"/>
      <c r="I99" s="99"/>
      <c r="J99" s="100"/>
      <c r="K99" s="100"/>
      <c r="L99" s="101"/>
      <c r="N99" s="99"/>
      <c r="O99" s="100"/>
      <c r="P99" s="100"/>
      <c r="Q99" s="101"/>
      <c r="S99" s="99"/>
      <c r="T99" s="100"/>
      <c r="U99" s="100"/>
      <c r="V99" s="101"/>
      <c r="X99" s="99"/>
      <c r="Y99" s="100"/>
      <c r="Z99" s="100"/>
      <c r="AA99" s="101"/>
      <c r="AC99" s="99"/>
      <c r="AD99" s="100"/>
      <c r="AE99" s="100"/>
      <c r="AF99" s="101"/>
    </row>
    <row r="100" spans="2:32" ht="3" customHeight="1" x14ac:dyDescent="0.2"/>
    <row r="101" spans="2:32" ht="3" customHeight="1" x14ac:dyDescent="0.2">
      <c r="B101" s="105"/>
      <c r="D101" s="93"/>
      <c r="E101" s="94"/>
      <c r="F101" s="94"/>
      <c r="G101" s="95"/>
      <c r="I101" s="93"/>
      <c r="J101" s="94"/>
      <c r="K101" s="94"/>
      <c r="L101" s="95"/>
      <c r="N101" s="93"/>
      <c r="O101" s="94"/>
      <c r="P101" s="94"/>
      <c r="Q101" s="95"/>
      <c r="S101" s="93"/>
      <c r="T101" s="94"/>
      <c r="U101" s="94"/>
      <c r="V101" s="95"/>
      <c r="X101" s="93"/>
      <c r="Y101" s="94"/>
      <c r="Z101" s="94"/>
      <c r="AA101" s="95"/>
      <c r="AC101" s="93"/>
      <c r="AD101" s="94"/>
      <c r="AE101" s="94"/>
      <c r="AF101" s="95"/>
    </row>
    <row r="102" spans="2:32" ht="18.75" customHeight="1" x14ac:dyDescent="0.2">
      <c r="B102" s="304" t="s">
        <v>166</v>
      </c>
      <c r="C102" s="221"/>
      <c r="D102" s="96"/>
      <c r="E102" s="200">
        <v>91</v>
      </c>
      <c r="F102" s="201">
        <f ca="1">VLOOKUP(E102,INDIRECT($AK$1),12,0)</f>
        <v>55</v>
      </c>
      <c r="G102" s="98"/>
      <c r="I102" s="96"/>
      <c r="J102" s="200">
        <v>92</v>
      </c>
      <c r="K102" s="201">
        <f ca="1">VLOOKUP(J102,INDIRECT($AK$1),12,0)</f>
        <v>44</v>
      </c>
      <c r="L102" s="98"/>
      <c r="N102" s="96"/>
      <c r="O102" s="200">
        <v>93</v>
      </c>
      <c r="P102" s="201">
        <f ca="1">VLOOKUP(O102,INDIRECT($AK$1),12,0)</f>
        <v>74</v>
      </c>
      <c r="Q102" s="98"/>
      <c r="S102" s="96"/>
      <c r="T102" s="200">
        <v>94</v>
      </c>
      <c r="U102" s="201">
        <f ca="1">VLOOKUP(T102,INDIRECT($AK$1),12,0)</f>
        <v>41</v>
      </c>
      <c r="V102" s="98"/>
      <c r="X102" s="96"/>
      <c r="Y102" s="200">
        <v>95</v>
      </c>
      <c r="Z102" s="201" t="str">
        <f ca="1">VLOOKUP(Y102,INDIRECT($AK$1),12,0)</f>
        <v/>
      </c>
      <c r="AA102" s="98"/>
      <c r="AC102" s="96"/>
      <c r="AD102" s="200">
        <v>96</v>
      </c>
      <c r="AE102" s="201">
        <f ca="1">VLOOKUP(AD102,INDIRECT($AK$1),12,0)</f>
        <v>14</v>
      </c>
      <c r="AF102" s="98"/>
    </row>
    <row r="103" spans="2:32" ht="12.2" customHeight="1" x14ac:dyDescent="0.2">
      <c r="B103" s="304"/>
      <c r="C103" s="221"/>
      <c r="D103" s="96"/>
      <c r="E103" s="302" t="str">
        <f>VLOOKUP(E102,STARTOVKA,3,0)</f>
        <v xml:space="preserve">DUBOVSKÝ Jakub </v>
      </c>
      <c r="F103" s="302"/>
      <c r="G103" s="195"/>
      <c r="H103" s="196"/>
      <c r="I103" s="197"/>
      <c r="J103" s="302" t="str">
        <f>VLOOKUP(J102,STARTOVKA,3,0)</f>
        <v xml:space="preserve">DVOŘÁK Jakub </v>
      </c>
      <c r="K103" s="302"/>
      <c r="L103" s="195"/>
      <c r="M103" s="196"/>
      <c r="N103" s="197"/>
      <c r="O103" s="302" t="str">
        <f>VLOOKUP(O102,STARTOVKA,3,0)</f>
        <v xml:space="preserve">GRUBER Pavel </v>
      </c>
      <c r="P103" s="302"/>
      <c r="Q103" s="195"/>
      <c r="R103" s="196"/>
      <c r="S103" s="197"/>
      <c r="T103" s="302" t="str">
        <f>VLOOKUP(T102,STARTOVKA,3,0)</f>
        <v xml:space="preserve">KOTOUČEK Matěj </v>
      </c>
      <c r="U103" s="302"/>
      <c r="V103" s="195"/>
      <c r="W103" s="196"/>
      <c r="X103" s="197"/>
      <c r="Y103" s="302" t="str">
        <f>VLOOKUP(Y102,STARTOVKA,3,0)</f>
        <v xml:space="preserve">LAFUNTÁL Robert </v>
      </c>
      <c r="Z103" s="302"/>
      <c r="AA103" s="195"/>
      <c r="AB103" s="196"/>
      <c r="AC103" s="197"/>
      <c r="AD103" s="302" t="str">
        <f>VLOOKUP(AD102,STARTOVKA,3,0)</f>
        <v xml:space="preserve">SCHMIDT Vít </v>
      </c>
      <c r="AE103" s="302"/>
      <c r="AF103" s="98"/>
    </row>
    <row r="104" spans="2:32" ht="18.75" customHeight="1" x14ac:dyDescent="0.2">
      <c r="B104" s="304"/>
      <c r="C104" s="221"/>
      <c r="D104" s="96"/>
      <c r="E104" s="198">
        <f ca="1">VLOOKUP(E102,INDIRECT($AK$1),8,0)</f>
        <v>0.3716666666666667</v>
      </c>
      <c r="F104" s="199">
        <f ca="1">VLOOKUP(E102,INDIRECT($AK$1),9,0)</f>
        <v>9.1435185185184675E-4</v>
      </c>
      <c r="G104" s="98"/>
      <c r="I104" s="96"/>
      <c r="J104" s="198">
        <f ca="1">VLOOKUP(J102,INDIRECT($AK$1),8,0)</f>
        <v>0.3716666666666667</v>
      </c>
      <c r="K104" s="199">
        <f ca="1">VLOOKUP(J102,INDIRECT($AK$1),9,0)</f>
        <v>9.1435185185184675E-4</v>
      </c>
      <c r="L104" s="98"/>
      <c r="N104" s="96"/>
      <c r="O104" s="198">
        <f ca="1">VLOOKUP(O102,INDIRECT($AK$1),8,0)</f>
        <v>0.37451388888888887</v>
      </c>
      <c r="P104" s="199">
        <f ca="1">VLOOKUP(O102,INDIRECT($AK$1),9,0)</f>
        <v>3.7615740740740145E-3</v>
      </c>
      <c r="Q104" s="98"/>
      <c r="S104" s="96"/>
      <c r="T104" s="198">
        <f ca="1">VLOOKUP(T102,INDIRECT($AK$1),8,0)</f>
        <v>0.3716666666666667</v>
      </c>
      <c r="U104" s="199">
        <f ca="1">VLOOKUP(T102,INDIRECT($AK$1),9,0)</f>
        <v>9.1435185185184675E-4</v>
      </c>
      <c r="V104" s="98"/>
      <c r="X104" s="96"/>
      <c r="Y104" s="198" t="str">
        <f ca="1">VLOOKUP(Y102,INDIRECT($AK$1),8,0)</f>
        <v>DNF</v>
      </c>
      <c r="Z104" s="199" t="str">
        <f ca="1">VLOOKUP(Y102,INDIRECT($AK$1),9,0)</f>
        <v>DNF</v>
      </c>
      <c r="AA104" s="98"/>
      <c r="AC104" s="96"/>
      <c r="AD104" s="198">
        <f ca="1">VLOOKUP(AD102,INDIRECT($AK$1),8,0)</f>
        <v>0.37126157407407412</v>
      </c>
      <c r="AE104" s="199">
        <f ca="1">VLOOKUP(AD102,INDIRECT($AK$1),9,0)</f>
        <v>5.0925925925926485E-4</v>
      </c>
      <c r="AF104" s="98"/>
    </row>
    <row r="105" spans="2:32" ht="3" customHeight="1" x14ac:dyDescent="0.2">
      <c r="B105" s="106"/>
      <c r="D105" s="99"/>
      <c r="E105" s="100"/>
      <c r="F105" s="100"/>
      <c r="G105" s="101"/>
      <c r="I105" s="99"/>
      <c r="J105" s="100"/>
      <c r="K105" s="100"/>
      <c r="L105" s="101"/>
      <c r="N105" s="99"/>
      <c r="O105" s="100"/>
      <c r="P105" s="100"/>
      <c r="Q105" s="101"/>
      <c r="S105" s="99"/>
      <c r="T105" s="100"/>
      <c r="U105" s="100"/>
      <c r="V105" s="101"/>
      <c r="X105" s="99"/>
      <c r="Y105" s="100"/>
      <c r="Z105" s="100"/>
      <c r="AA105" s="101"/>
      <c r="AC105" s="99"/>
      <c r="AD105" s="100"/>
      <c r="AE105" s="100"/>
      <c r="AF105" s="101"/>
    </row>
    <row r="106" spans="2:32" ht="3" customHeight="1" x14ac:dyDescent="0.2"/>
    <row r="107" spans="2:32" ht="3" customHeight="1" x14ac:dyDescent="0.2">
      <c r="B107" s="105"/>
      <c r="D107" s="93"/>
      <c r="E107" s="94"/>
      <c r="F107" s="94"/>
      <c r="G107" s="95"/>
      <c r="I107" s="93"/>
      <c r="J107" s="94"/>
      <c r="K107" s="94"/>
      <c r="L107" s="95"/>
      <c r="N107" s="93"/>
      <c r="O107" s="94"/>
      <c r="P107" s="94"/>
      <c r="Q107" s="95"/>
      <c r="S107" s="93"/>
      <c r="T107" s="94"/>
      <c r="U107" s="94"/>
      <c r="V107" s="95"/>
      <c r="X107" s="93"/>
      <c r="Y107" s="94"/>
      <c r="Z107" s="94"/>
      <c r="AA107" s="95"/>
      <c r="AC107" s="93"/>
      <c r="AD107" s="94"/>
      <c r="AE107" s="94"/>
      <c r="AF107" s="95"/>
    </row>
    <row r="108" spans="2:32" ht="18.75" customHeight="1" x14ac:dyDescent="0.2">
      <c r="B108" s="304" t="s">
        <v>172</v>
      </c>
      <c r="C108" s="221"/>
      <c r="D108" s="96"/>
      <c r="E108" s="200">
        <v>97</v>
      </c>
      <c r="F108" s="201" t="str">
        <f ca="1">VLOOKUP(E108,INDIRECT($AK$1),12,0)</f>
        <v/>
      </c>
      <c r="G108" s="98"/>
      <c r="I108" s="96"/>
      <c r="J108" s="200">
        <v>98</v>
      </c>
      <c r="K108" s="201" t="str">
        <f ca="1">VLOOKUP(J108,INDIRECT($AK$1),12,0)</f>
        <v/>
      </c>
      <c r="L108" s="98"/>
      <c r="N108" s="96"/>
      <c r="O108" s="200">
        <v>99</v>
      </c>
      <c r="P108" s="201">
        <f ca="1">VLOOKUP(O108,INDIRECT($AK$1),12,0)</f>
        <v>47</v>
      </c>
      <c r="Q108" s="98"/>
      <c r="S108" s="96"/>
      <c r="T108" s="200">
        <v>100</v>
      </c>
      <c r="U108" s="201">
        <f ca="1">VLOOKUP(T108,INDIRECT($AK$1),12,0)</f>
        <v>77</v>
      </c>
      <c r="V108" s="98"/>
      <c r="X108" s="96"/>
      <c r="Y108" s="200">
        <v>101</v>
      </c>
      <c r="Z108" s="201">
        <f ca="1">VLOOKUP(Y108,INDIRECT($AK$1),12,0)</f>
        <v>25</v>
      </c>
      <c r="AA108" s="98"/>
      <c r="AC108" s="96"/>
      <c r="AD108" s="200">
        <v>102</v>
      </c>
      <c r="AE108" s="201">
        <f ca="1">VLOOKUP(AD108,INDIRECT($AK$1),12,0)</f>
        <v>70</v>
      </c>
      <c r="AF108" s="98"/>
    </row>
    <row r="109" spans="2:32" ht="12.2" customHeight="1" x14ac:dyDescent="0.2">
      <c r="B109" s="304"/>
      <c r="C109" s="221"/>
      <c r="D109" s="96"/>
      <c r="E109" s="302" t="str">
        <f>VLOOKUP(E108,STARTOVKA,3,0)</f>
        <v xml:space="preserve">STRMISKA Andrej </v>
      </c>
      <c r="F109" s="302"/>
      <c r="G109" s="195"/>
      <c r="H109" s="196"/>
      <c r="I109" s="197"/>
      <c r="J109" s="302" t="str">
        <f>VLOOKUP(J108,STARTOVKA,3,0)</f>
        <v xml:space="preserve">STŘEDA Kryštof </v>
      </c>
      <c r="K109" s="302"/>
      <c r="L109" s="195"/>
      <c r="M109" s="196"/>
      <c r="N109" s="197"/>
      <c r="O109" s="302" t="e">
        <f>VLOOKUP(O108,STARTOVKA,3,0)</f>
        <v>#N/A</v>
      </c>
      <c r="P109" s="302"/>
      <c r="Q109" s="195"/>
      <c r="R109" s="196"/>
      <c r="S109" s="197"/>
      <c r="T109" s="302" t="e">
        <f>VLOOKUP(T108,STARTOVKA,3,0)</f>
        <v>#N/A</v>
      </c>
      <c r="U109" s="302"/>
      <c r="V109" s="195"/>
      <c r="W109" s="196"/>
      <c r="X109" s="197"/>
      <c r="Y109" s="302" t="str">
        <f>VLOOKUP(Y108,STARTOVKA,3,0)</f>
        <v xml:space="preserve">BAŘTIPÁN Josef </v>
      </c>
      <c r="Z109" s="302"/>
      <c r="AA109" s="195"/>
      <c r="AB109" s="196"/>
      <c r="AC109" s="197"/>
      <c r="AD109" s="302" t="str">
        <f>VLOOKUP(AD108,STARTOVKA,3,0)</f>
        <v xml:space="preserve">HOLUBOVSKÝ Ondřej </v>
      </c>
      <c r="AE109" s="302"/>
      <c r="AF109" s="98"/>
    </row>
    <row r="110" spans="2:32" ht="18.75" customHeight="1" x14ac:dyDescent="0.2">
      <c r="B110" s="304"/>
      <c r="C110" s="221"/>
      <c r="D110" s="96"/>
      <c r="E110" s="198" t="str">
        <f ca="1">VLOOKUP(E108,INDIRECT($AK$1),8,0)</f>
        <v>DNF</v>
      </c>
      <c r="F110" s="199" t="str">
        <f ca="1">VLOOKUP(E108,INDIRECT($AK$1),9,0)</f>
        <v>DNF</v>
      </c>
      <c r="G110" s="98"/>
      <c r="I110" s="96"/>
      <c r="J110" s="198" t="str">
        <f ca="1">VLOOKUP(J108,INDIRECT($AK$1),8,0)</f>
        <v>DNF</v>
      </c>
      <c r="K110" s="199" t="str">
        <f ca="1">VLOOKUP(J108,INDIRECT($AK$1),9,0)</f>
        <v>DNF</v>
      </c>
      <c r="L110" s="98"/>
      <c r="N110" s="96"/>
      <c r="O110" s="198">
        <f ca="1">VLOOKUP(O108,INDIRECT($AK$1),8,0)</f>
        <v>0.3716666666666667</v>
      </c>
      <c r="P110" s="199">
        <f ca="1">VLOOKUP(O108,INDIRECT($AK$1),9,0)</f>
        <v>9.1435185185184675E-4</v>
      </c>
      <c r="Q110" s="98"/>
      <c r="S110" s="96"/>
      <c r="T110" s="198">
        <f ca="1">VLOOKUP(T108,INDIRECT($AK$1),8,0)</f>
        <v>0.3756828703703704</v>
      </c>
      <c r="U110" s="199">
        <f ca="1">VLOOKUP(T108,INDIRECT($AK$1),9,0)</f>
        <v>4.9305555555555491E-3</v>
      </c>
      <c r="V110" s="98"/>
      <c r="X110" s="96"/>
      <c r="Y110" s="198">
        <f ca="1">VLOOKUP(Y108,INDIRECT($AK$1),8,0)</f>
        <v>0.3716666666666667</v>
      </c>
      <c r="Z110" s="199">
        <f ca="1">VLOOKUP(Y108,INDIRECT($AK$1),9,0)</f>
        <v>9.1435185185184675E-4</v>
      </c>
      <c r="AA110" s="98"/>
      <c r="AC110" s="96"/>
      <c r="AD110" s="198">
        <f ca="1">VLOOKUP(AD108,INDIRECT($AK$1),8,0)</f>
        <v>0.37400462962962966</v>
      </c>
      <c r="AE110" s="199">
        <f ca="1">VLOOKUP(AD108,INDIRECT($AK$1),9,0)</f>
        <v>3.2523148148148051E-3</v>
      </c>
      <c r="AF110" s="98"/>
    </row>
    <row r="111" spans="2:32" ht="3" customHeight="1" x14ac:dyDescent="0.2">
      <c r="B111" s="106"/>
      <c r="D111" s="99"/>
      <c r="E111" s="100"/>
      <c r="F111" s="100"/>
      <c r="G111" s="101"/>
      <c r="I111" s="99"/>
      <c r="J111" s="100"/>
      <c r="K111" s="100"/>
      <c r="L111" s="101"/>
      <c r="N111" s="99"/>
      <c r="O111" s="100"/>
      <c r="P111" s="100"/>
      <c r="Q111" s="101"/>
      <c r="S111" s="99"/>
      <c r="T111" s="100"/>
      <c r="U111" s="100"/>
      <c r="V111" s="101"/>
      <c r="X111" s="99"/>
      <c r="Y111" s="100"/>
      <c r="Z111" s="100"/>
      <c r="AA111" s="101"/>
      <c r="AC111" s="99"/>
      <c r="AD111" s="100"/>
      <c r="AE111" s="100"/>
      <c r="AF111" s="101"/>
    </row>
    <row r="112" spans="2:32" ht="3" customHeight="1" x14ac:dyDescent="0.2"/>
    <row r="113" spans="2:32" ht="3" customHeight="1" x14ac:dyDescent="0.2">
      <c r="B113" s="105"/>
      <c r="D113" s="93"/>
      <c r="E113" s="94"/>
      <c r="F113" s="94"/>
      <c r="G113" s="95"/>
      <c r="I113" s="93"/>
      <c r="J113" s="94"/>
      <c r="K113" s="94"/>
      <c r="L113" s="95"/>
      <c r="N113" s="93"/>
      <c r="O113" s="94"/>
      <c r="P113" s="94"/>
      <c r="Q113" s="95"/>
      <c r="S113" s="93"/>
      <c r="T113" s="94"/>
      <c r="U113" s="94"/>
      <c r="V113" s="95"/>
      <c r="X113" s="93"/>
      <c r="Y113" s="94"/>
      <c r="Z113" s="94"/>
      <c r="AA113" s="95"/>
      <c r="AC113" s="93"/>
      <c r="AD113" s="94"/>
      <c r="AE113" s="94"/>
      <c r="AF113" s="95"/>
    </row>
    <row r="114" spans="2:32" ht="18.75" customHeight="1" x14ac:dyDescent="0.2">
      <c r="B114" s="304" t="s">
        <v>174</v>
      </c>
      <c r="C114" s="221"/>
      <c r="D114" s="96"/>
      <c r="E114" s="200">
        <v>103</v>
      </c>
      <c r="F114" s="201">
        <f ca="1">VLOOKUP(E114,INDIRECT($AK$1),12,0)</f>
        <v>20</v>
      </c>
      <c r="G114" s="98"/>
      <c r="I114" s="96"/>
      <c r="J114" s="200">
        <v>104</v>
      </c>
      <c r="K114" s="201">
        <f ca="1">VLOOKUP(J114,INDIRECT($AK$1),12,0)</f>
        <v>3</v>
      </c>
      <c r="L114" s="98"/>
      <c r="N114" s="96"/>
      <c r="O114" s="200">
        <v>105</v>
      </c>
      <c r="P114" s="201">
        <f ca="1">VLOOKUP(O114,INDIRECT($AK$1),12,0)</f>
        <v>43</v>
      </c>
      <c r="Q114" s="98"/>
      <c r="S114" s="96"/>
      <c r="T114" s="200">
        <v>106</v>
      </c>
      <c r="U114" s="201">
        <f ca="1">VLOOKUP(T114,INDIRECT($AK$1),12,0)</f>
        <v>34</v>
      </c>
      <c r="V114" s="98"/>
      <c r="X114" s="96"/>
      <c r="Y114" s="200">
        <v>107</v>
      </c>
      <c r="Z114" s="201">
        <f ca="1">VLOOKUP(Y114,INDIRECT($AK$1),12,0)</f>
        <v>17</v>
      </c>
      <c r="AA114" s="98"/>
      <c r="AC114" s="96"/>
      <c r="AD114" s="200">
        <v>108</v>
      </c>
      <c r="AE114" s="201">
        <f ca="1">VLOOKUP(AD114,INDIRECT($AK$1),12,0)</f>
        <v>4</v>
      </c>
      <c r="AF114" s="98"/>
    </row>
    <row r="115" spans="2:32" ht="12.2" customHeight="1" x14ac:dyDescent="0.2">
      <c r="B115" s="304"/>
      <c r="C115" s="221"/>
      <c r="D115" s="96"/>
      <c r="E115" s="302" t="str">
        <f>VLOOKUP(E114,STARTOVKA,3,0)</f>
        <v xml:space="preserve">NEUMAN Daniel </v>
      </c>
      <c r="F115" s="302"/>
      <c r="G115" s="195"/>
      <c r="H115" s="196"/>
      <c r="I115" s="197"/>
      <c r="J115" s="302" t="str">
        <f>VLOOKUP(J114,STARTOVKA,3,0)</f>
        <v>DULAJ Jan</v>
      </c>
      <c r="K115" s="302"/>
      <c r="L115" s="195"/>
      <c r="M115" s="196"/>
      <c r="N115" s="197"/>
      <c r="O115" s="302" t="str">
        <f>VLOOKUP(O114,STARTOVKA,3,0)</f>
        <v xml:space="preserve">RAJCHART Jan </v>
      </c>
      <c r="P115" s="302"/>
      <c r="Q115" s="195"/>
      <c r="R115" s="196"/>
      <c r="S115" s="197"/>
      <c r="T115" s="302" t="str">
        <f>VLOOKUP(T114,STARTOVKA,3,0)</f>
        <v xml:space="preserve">SVATEK Miroslav </v>
      </c>
      <c r="U115" s="302"/>
      <c r="V115" s="195"/>
      <c r="W115" s="196"/>
      <c r="X115" s="197"/>
      <c r="Y115" s="302" t="str">
        <f>VLOOKUP(Y114,STARTOVKA,3,0)</f>
        <v xml:space="preserve">KŘIKAVA Jakub </v>
      </c>
      <c r="Z115" s="302"/>
      <c r="AA115" s="195"/>
      <c r="AB115" s="196"/>
      <c r="AC115" s="197"/>
      <c r="AD115" s="302" t="e">
        <f>VLOOKUP(AD114,STARTOVKA,3,0)</f>
        <v>#N/A</v>
      </c>
      <c r="AE115" s="302"/>
      <c r="AF115" s="98"/>
    </row>
    <row r="116" spans="2:32" ht="18.75" customHeight="1" x14ac:dyDescent="0.2">
      <c r="B116" s="304"/>
      <c r="C116" s="221"/>
      <c r="D116" s="96"/>
      <c r="E116" s="198">
        <f ca="1">VLOOKUP(E114,INDIRECT($AK$1),8,0)</f>
        <v>0.37164351851851857</v>
      </c>
      <c r="F116" s="199">
        <f ca="1">VLOOKUP(E114,INDIRECT($AK$1),9,0)</f>
        <v>8.9120370370371349E-4</v>
      </c>
      <c r="G116" s="98"/>
      <c r="I116" s="96"/>
      <c r="J116" s="198">
        <f ca="1">VLOOKUP(J114,INDIRECT($AK$1),8,0)</f>
        <v>0.37078703703703708</v>
      </c>
      <c r="K116" s="199">
        <f ca="1">VLOOKUP(J114,INDIRECT($AK$1),9,0)</f>
        <v>3.472222222222765E-5</v>
      </c>
      <c r="L116" s="98"/>
      <c r="N116" s="96"/>
      <c r="O116" s="198">
        <f ca="1">VLOOKUP(O114,INDIRECT($AK$1),8,0)</f>
        <v>0.3716666666666667</v>
      </c>
      <c r="P116" s="199">
        <f ca="1">VLOOKUP(O114,INDIRECT($AK$1),9,0)</f>
        <v>9.1435185185184675E-4</v>
      </c>
      <c r="Q116" s="98"/>
      <c r="S116" s="96"/>
      <c r="T116" s="198">
        <f ca="1">VLOOKUP(T114,INDIRECT($AK$1),8,0)</f>
        <v>0.3716666666666667</v>
      </c>
      <c r="U116" s="199">
        <f ca="1">VLOOKUP(T114,INDIRECT($AK$1),9,0)</f>
        <v>9.1435185185184675E-4</v>
      </c>
      <c r="V116" s="98"/>
      <c r="X116" s="96"/>
      <c r="Y116" s="198">
        <f ca="1">VLOOKUP(Y114,INDIRECT($AK$1),8,0)</f>
        <v>0.37162037037037038</v>
      </c>
      <c r="Z116" s="199">
        <f ca="1">VLOOKUP(Y114,INDIRECT($AK$1),9,0)</f>
        <v>8.6805555555552472E-4</v>
      </c>
      <c r="AA116" s="98"/>
      <c r="AC116" s="96"/>
      <c r="AD116" s="198">
        <f ca="1">VLOOKUP(AD114,INDIRECT($AK$1),8,0)</f>
        <v>0.37079861111111112</v>
      </c>
      <c r="AE116" s="199">
        <f ca="1">VLOOKUP(AD114,INDIRECT($AK$1),9,0)</f>
        <v>4.6296296296266526E-5</v>
      </c>
      <c r="AF116" s="98"/>
    </row>
    <row r="117" spans="2:32" ht="3" customHeight="1" x14ac:dyDescent="0.2">
      <c r="B117" s="106"/>
      <c r="D117" s="99"/>
      <c r="E117" s="100"/>
      <c r="F117" s="100"/>
      <c r="G117" s="101"/>
      <c r="I117" s="99"/>
      <c r="J117" s="100"/>
      <c r="K117" s="100"/>
      <c r="L117" s="101"/>
      <c r="N117" s="99"/>
      <c r="O117" s="100"/>
      <c r="P117" s="100"/>
      <c r="Q117" s="101"/>
      <c r="S117" s="99"/>
      <c r="T117" s="100"/>
      <c r="U117" s="100"/>
      <c r="V117" s="101"/>
      <c r="X117" s="99"/>
      <c r="Y117" s="100"/>
      <c r="Z117" s="100"/>
      <c r="AA117" s="101"/>
      <c r="AC117" s="99"/>
      <c r="AD117" s="100"/>
      <c r="AE117" s="100"/>
      <c r="AF117" s="101"/>
    </row>
    <row r="118" spans="2:32" ht="3" customHeight="1" x14ac:dyDescent="0.2"/>
    <row r="119" spans="2:32" ht="3" customHeight="1" x14ac:dyDescent="0.2">
      <c r="B119" s="105"/>
      <c r="D119" s="93"/>
      <c r="E119" s="94"/>
      <c r="F119" s="94"/>
      <c r="G119" s="95"/>
      <c r="I119" s="93"/>
      <c r="J119" s="94"/>
      <c r="K119" s="94"/>
      <c r="L119" s="95"/>
      <c r="N119" s="93"/>
      <c r="O119" s="94"/>
      <c r="P119" s="94"/>
      <c r="Q119" s="95"/>
      <c r="S119" s="93"/>
      <c r="T119" s="94"/>
      <c r="U119" s="94"/>
      <c r="V119" s="95"/>
      <c r="X119" s="93"/>
      <c r="Y119" s="94"/>
      <c r="Z119" s="94"/>
      <c r="AA119" s="95"/>
      <c r="AC119" s="93"/>
      <c r="AD119" s="94"/>
      <c r="AE119" s="94"/>
      <c r="AF119" s="95"/>
    </row>
    <row r="120" spans="2:32" ht="18.75" customHeight="1" x14ac:dyDescent="0.2">
      <c r="B120" s="304" t="s">
        <v>178</v>
      </c>
      <c r="C120" s="221"/>
      <c r="D120" s="96"/>
      <c r="E120" s="200">
        <v>109</v>
      </c>
      <c r="F120" s="201">
        <f ca="1">VLOOKUP(E120,INDIRECT($AK$1),12,0)</f>
        <v>80</v>
      </c>
      <c r="G120" s="98"/>
      <c r="I120" s="96"/>
      <c r="J120" s="200">
        <v>110</v>
      </c>
      <c r="K120" s="201">
        <f ca="1">VLOOKUP(J120,INDIRECT($AK$1),12,0)</f>
        <v>97</v>
      </c>
      <c r="L120" s="98"/>
      <c r="N120" s="96"/>
      <c r="O120" s="200">
        <v>111</v>
      </c>
      <c r="P120" s="201">
        <f ca="1">VLOOKUP(O120,INDIRECT($AK$1),12,0)</f>
        <v>36</v>
      </c>
      <c r="Q120" s="98"/>
      <c r="S120" s="96"/>
      <c r="T120" s="200">
        <v>112</v>
      </c>
      <c r="U120" s="201" t="str">
        <f ca="1">VLOOKUP(T120,INDIRECT($AK$1),12,0)</f>
        <v/>
      </c>
      <c r="V120" s="98"/>
      <c r="X120" s="96"/>
      <c r="Y120" s="200">
        <v>113</v>
      </c>
      <c r="Z120" s="201">
        <f ca="1">VLOOKUP(Y120,INDIRECT($AK$1),12,0)</f>
        <v>56</v>
      </c>
      <c r="AA120" s="98"/>
      <c r="AC120" s="96"/>
      <c r="AD120" s="200">
        <v>114</v>
      </c>
      <c r="AE120" s="201">
        <f ca="1">VLOOKUP(AD120,INDIRECT($AK$1),12,0)</f>
        <v>87</v>
      </c>
      <c r="AF120" s="98"/>
    </row>
    <row r="121" spans="2:32" ht="12.2" customHeight="1" x14ac:dyDescent="0.2">
      <c r="B121" s="304"/>
      <c r="C121" s="221"/>
      <c r="D121" s="96"/>
      <c r="E121" s="302" t="e">
        <f>VLOOKUP(E120,STARTOVKA,3,0)</f>
        <v>#N/A</v>
      </c>
      <c r="F121" s="302"/>
      <c r="G121" s="195"/>
      <c r="H121" s="196"/>
      <c r="I121" s="197"/>
      <c r="J121" s="302" t="e">
        <f>VLOOKUP(J120,STARTOVKA,3,0)</f>
        <v>#N/A</v>
      </c>
      <c r="K121" s="302"/>
      <c r="L121" s="195"/>
      <c r="M121" s="196"/>
      <c r="N121" s="197"/>
      <c r="O121" s="302" t="str">
        <f>VLOOKUP(O120,STARTOVKA,3,0)</f>
        <v>BECKER Alexander</v>
      </c>
      <c r="P121" s="302"/>
      <c r="Q121" s="195"/>
      <c r="R121" s="196"/>
      <c r="S121" s="197"/>
      <c r="T121" s="302" t="str">
        <f>VLOOKUP(T120,STARTOVKA,3,0)</f>
        <v>BERAN Andy</v>
      </c>
      <c r="U121" s="302"/>
      <c r="V121" s="195"/>
      <c r="W121" s="196"/>
      <c r="X121" s="197"/>
      <c r="Y121" s="302" t="str">
        <f>VLOOKUP(Y120,STARTOVKA,3,0)</f>
        <v>ROHDE Louis</v>
      </c>
      <c r="Z121" s="302"/>
      <c r="AA121" s="195"/>
      <c r="AB121" s="196"/>
      <c r="AC121" s="197"/>
      <c r="AD121" s="302" t="str">
        <f>VLOOKUP(AD120,STARTOVKA,3,0)</f>
        <v>SCHLOTT Julius</v>
      </c>
      <c r="AE121" s="302"/>
      <c r="AF121" s="98"/>
    </row>
    <row r="122" spans="2:32" ht="18.75" customHeight="1" x14ac:dyDescent="0.2">
      <c r="B122" s="304"/>
      <c r="C122" s="221"/>
      <c r="D122" s="96"/>
      <c r="E122" s="198">
        <f ca="1">VLOOKUP(E120,INDIRECT($AK$1),8,0)</f>
        <v>0.37644675925925924</v>
      </c>
      <c r="F122" s="199">
        <f ca="1">VLOOKUP(E120,INDIRECT($AK$1),9,0)</f>
        <v>5.6944444444443909E-3</v>
      </c>
      <c r="G122" s="98"/>
      <c r="I122" s="96"/>
      <c r="J122" s="198">
        <f ca="1">VLOOKUP(J120,INDIRECT($AK$1),8,0)</f>
        <v>0.37938657407407406</v>
      </c>
      <c r="K122" s="199">
        <f ca="1">VLOOKUP(J120,INDIRECT($AK$1),9,0)</f>
        <v>8.6342592592592027E-3</v>
      </c>
      <c r="L122" s="98"/>
      <c r="N122" s="96"/>
      <c r="O122" s="198">
        <f ca="1">VLOOKUP(O120,INDIRECT($AK$1),8,0)</f>
        <v>0.3716666666666667</v>
      </c>
      <c r="P122" s="199">
        <f ca="1">VLOOKUP(O120,INDIRECT($AK$1),9,0)</f>
        <v>9.1435185185184675E-4</v>
      </c>
      <c r="Q122" s="98"/>
      <c r="S122" s="96"/>
      <c r="T122" s="198" t="str">
        <f ca="1">VLOOKUP(T120,INDIRECT($AK$1),8,0)</f>
        <v>DNF</v>
      </c>
      <c r="U122" s="199" t="str">
        <f ca="1">VLOOKUP(T120,INDIRECT($AK$1),9,0)</f>
        <v>DNF</v>
      </c>
      <c r="V122" s="98"/>
      <c r="X122" s="96"/>
      <c r="Y122" s="198">
        <f ca="1">VLOOKUP(Y120,INDIRECT($AK$1),8,0)</f>
        <v>0.3716666666666667</v>
      </c>
      <c r="Z122" s="199">
        <f ca="1">VLOOKUP(Y120,INDIRECT($AK$1),9,0)</f>
        <v>9.1435185185184675E-4</v>
      </c>
      <c r="AA122" s="98"/>
      <c r="AC122" s="96"/>
      <c r="AD122" s="198">
        <f ca="1">VLOOKUP(AD120,INDIRECT($AK$1),8,0)</f>
        <v>0.3769675925925926</v>
      </c>
      <c r="AE122" s="199">
        <f ca="1">VLOOKUP(AD120,INDIRECT($AK$1),9,0)</f>
        <v>6.2152777777777501E-3</v>
      </c>
      <c r="AF122" s="98"/>
    </row>
    <row r="123" spans="2:32" ht="3" customHeight="1" x14ac:dyDescent="0.2">
      <c r="B123" s="106"/>
      <c r="D123" s="99"/>
      <c r="E123" s="100"/>
      <c r="F123" s="100"/>
      <c r="G123" s="101"/>
      <c r="I123" s="99"/>
      <c r="J123" s="100"/>
      <c r="K123" s="100"/>
      <c r="L123" s="101"/>
      <c r="N123" s="99"/>
      <c r="O123" s="100"/>
      <c r="P123" s="100"/>
      <c r="Q123" s="101"/>
      <c r="S123" s="99"/>
      <c r="T123" s="100"/>
      <c r="U123" s="100"/>
      <c r="V123" s="101"/>
      <c r="X123" s="99"/>
      <c r="Y123" s="100"/>
      <c r="Z123" s="100"/>
      <c r="AA123" s="101"/>
      <c r="AC123" s="99"/>
      <c r="AD123" s="100"/>
      <c r="AE123" s="100"/>
      <c r="AF123" s="101"/>
    </row>
    <row r="124" spans="2:32" ht="3" customHeight="1" x14ac:dyDescent="0.2"/>
    <row r="125" spans="2:32" ht="3" customHeight="1" x14ac:dyDescent="0.2">
      <c r="B125" s="105"/>
      <c r="D125" s="93"/>
      <c r="E125" s="94"/>
      <c r="F125" s="94"/>
      <c r="G125" s="95"/>
      <c r="I125" s="93"/>
      <c r="J125" s="94"/>
      <c r="K125" s="94"/>
      <c r="L125" s="95"/>
      <c r="N125" s="93"/>
      <c r="O125" s="94"/>
      <c r="P125" s="94"/>
      <c r="Q125" s="95"/>
      <c r="S125" s="93"/>
      <c r="T125" s="94"/>
      <c r="U125" s="94"/>
      <c r="V125" s="95"/>
      <c r="X125" s="93"/>
      <c r="Y125" s="94"/>
      <c r="Z125" s="94"/>
      <c r="AA125" s="95"/>
      <c r="AC125" s="93"/>
      <c r="AD125" s="94"/>
      <c r="AE125" s="94"/>
      <c r="AF125" s="95"/>
    </row>
    <row r="126" spans="2:32" ht="18.75" customHeight="1" x14ac:dyDescent="0.2">
      <c r="B126" s="304" t="s">
        <v>14</v>
      </c>
      <c r="C126" s="221"/>
      <c r="D126" s="96"/>
      <c r="E126" s="200">
        <v>115</v>
      </c>
      <c r="F126" s="201">
        <f ca="1">VLOOKUP(E126,INDIRECT($AK$1),12,0)</f>
        <v>72</v>
      </c>
      <c r="G126" s="98"/>
      <c r="I126" s="96"/>
      <c r="J126" s="200">
        <v>116</v>
      </c>
      <c r="K126" s="201">
        <f ca="1">VLOOKUP(J126,INDIRECT($AK$1),12,0)</f>
        <v>78</v>
      </c>
      <c r="L126" s="98"/>
      <c r="N126" s="96"/>
      <c r="O126" s="200">
        <v>117</v>
      </c>
      <c r="P126" s="201">
        <f ca="1">VLOOKUP(O126,INDIRECT($AK$1),12,0)</f>
        <v>92</v>
      </c>
      <c r="Q126" s="98"/>
      <c r="S126" s="96"/>
      <c r="T126" s="200">
        <v>118</v>
      </c>
      <c r="U126" s="201">
        <f ca="1">VLOOKUP(T126,INDIRECT($AK$1),12,0)</f>
        <v>39</v>
      </c>
      <c r="V126" s="98"/>
      <c r="X126" s="96"/>
      <c r="Y126" s="200">
        <v>119</v>
      </c>
      <c r="Z126" s="201">
        <f ca="1">VLOOKUP(Y126,INDIRECT($AK$1),12,0)</f>
        <v>21</v>
      </c>
      <c r="AA126" s="98"/>
      <c r="AC126" s="96"/>
      <c r="AD126" s="200">
        <v>120</v>
      </c>
      <c r="AE126" s="201">
        <f ca="1">VLOOKUP(AD126,INDIRECT($AK$1),12,0)</f>
        <v>93</v>
      </c>
      <c r="AF126" s="98"/>
    </row>
    <row r="127" spans="2:32" ht="12.2" customHeight="1" x14ac:dyDescent="0.2">
      <c r="B127" s="304"/>
      <c r="C127" s="221"/>
      <c r="D127" s="96"/>
      <c r="E127" s="302" t="str">
        <f>VLOOKUP(E126,STARTOVKA,3,0)</f>
        <v>KOCH Chrisitan</v>
      </c>
      <c r="F127" s="302"/>
      <c r="G127" s="195"/>
      <c r="H127" s="196"/>
      <c r="I127" s="197"/>
      <c r="J127" s="302" t="str">
        <f>VLOOKUP(J126,STARTOVKA,3,0)</f>
        <v>KÄMNA Lennard</v>
      </c>
      <c r="K127" s="302"/>
      <c r="L127" s="195"/>
      <c r="M127" s="196"/>
      <c r="N127" s="197"/>
      <c r="O127" s="302" t="str">
        <f>VLOOKUP(O126,STARTOVKA,3,0)</f>
        <v>KANTER Max</v>
      </c>
      <c r="P127" s="302"/>
      <c r="Q127" s="195"/>
      <c r="R127" s="196"/>
      <c r="S127" s="197"/>
      <c r="T127" s="302" t="e">
        <f>VLOOKUP(T126,STARTOVKA,3,0)</f>
        <v>#N/A</v>
      </c>
      <c r="U127" s="302"/>
      <c r="V127" s="195"/>
      <c r="W127" s="196"/>
      <c r="X127" s="197"/>
      <c r="Y127" s="302" t="e">
        <f>VLOOKUP(Y126,STARTOVKA,3,0)</f>
        <v>#N/A</v>
      </c>
      <c r="Z127" s="302"/>
      <c r="AA127" s="195"/>
      <c r="AB127" s="196"/>
      <c r="AC127" s="197"/>
      <c r="AD127" s="302" t="e">
        <f>VLOOKUP(AD126,STARTOVKA,3,0)</f>
        <v>#N/A</v>
      </c>
      <c r="AE127" s="302"/>
      <c r="AF127" s="98"/>
    </row>
    <row r="128" spans="2:32" ht="18.75" customHeight="1" x14ac:dyDescent="0.2">
      <c r="B128" s="304"/>
      <c r="C128" s="221"/>
      <c r="D128" s="96"/>
      <c r="E128" s="198">
        <f ca="1">VLOOKUP(E126,INDIRECT($AK$1),8,0)</f>
        <v>0.37416666666666665</v>
      </c>
      <c r="F128" s="199">
        <f ca="1">VLOOKUP(E126,INDIRECT($AK$1),9,0)</f>
        <v>3.4143518518517935E-3</v>
      </c>
      <c r="G128" s="98"/>
      <c r="I128" s="96"/>
      <c r="J128" s="198">
        <f ca="1">VLOOKUP(J126,INDIRECT($AK$1),8,0)</f>
        <v>0.37571759259259258</v>
      </c>
      <c r="K128" s="199">
        <f ca="1">VLOOKUP(J126,INDIRECT($AK$1),9,0)</f>
        <v>4.9652777777777213E-3</v>
      </c>
      <c r="L128" s="98"/>
      <c r="N128" s="96"/>
      <c r="O128" s="198">
        <f ca="1">VLOOKUP(O126,INDIRECT($AK$1),8,0)</f>
        <v>0.3780324074074074</v>
      </c>
      <c r="P128" s="199">
        <f ca="1">VLOOKUP(O126,INDIRECT($AK$1),9,0)</f>
        <v>7.2800925925925464E-3</v>
      </c>
      <c r="Q128" s="98"/>
      <c r="S128" s="96"/>
      <c r="T128" s="198">
        <f ca="1">VLOOKUP(T126,INDIRECT($AK$1),8,0)</f>
        <v>0.3716666666666667</v>
      </c>
      <c r="U128" s="199">
        <f ca="1">VLOOKUP(T126,INDIRECT($AK$1),9,0)</f>
        <v>9.1435185185184675E-4</v>
      </c>
      <c r="V128" s="98"/>
      <c r="X128" s="96"/>
      <c r="Y128" s="198">
        <f ca="1">VLOOKUP(Y126,INDIRECT($AK$1),8,0)</f>
        <v>0.37165509259259261</v>
      </c>
      <c r="Z128" s="199">
        <f ca="1">VLOOKUP(Y126,INDIRECT($AK$1),9,0)</f>
        <v>9.0277777777775237E-4</v>
      </c>
      <c r="AA128" s="98"/>
      <c r="AC128" s="96"/>
      <c r="AD128" s="198">
        <f ca="1">VLOOKUP(AD126,INDIRECT($AK$1),8,0)</f>
        <v>0.37824074074074071</v>
      </c>
      <c r="AE128" s="199">
        <f ca="1">VLOOKUP(AD126,INDIRECT($AK$1),9,0)</f>
        <v>7.4884259259258568E-3</v>
      </c>
      <c r="AF128" s="98"/>
    </row>
    <row r="129" spans="2:32" ht="3" customHeight="1" x14ac:dyDescent="0.2">
      <c r="B129" s="106"/>
      <c r="D129" s="99"/>
      <c r="E129" s="100"/>
      <c r="F129" s="100"/>
      <c r="G129" s="101"/>
      <c r="I129" s="99"/>
      <c r="J129" s="100"/>
      <c r="K129" s="100"/>
      <c r="L129" s="101"/>
      <c r="N129" s="99"/>
      <c r="O129" s="100"/>
      <c r="P129" s="100"/>
      <c r="Q129" s="101"/>
      <c r="S129" s="99"/>
      <c r="T129" s="100"/>
      <c r="U129" s="100"/>
      <c r="V129" s="101"/>
      <c r="X129" s="99"/>
      <c r="Y129" s="100"/>
      <c r="Z129" s="100"/>
      <c r="AA129" s="101"/>
      <c r="AC129" s="99"/>
      <c r="AD129" s="100"/>
      <c r="AE129" s="100"/>
      <c r="AF129" s="101"/>
    </row>
    <row r="130" spans="2:32" ht="3" customHeight="1" x14ac:dyDescent="0.2"/>
    <row r="131" spans="2:32" ht="3" customHeight="1" x14ac:dyDescent="0.2">
      <c r="B131" s="105"/>
      <c r="D131" s="93"/>
      <c r="E131" s="94"/>
      <c r="F131" s="94"/>
      <c r="G131" s="95"/>
      <c r="I131" s="93"/>
      <c r="J131" s="94"/>
      <c r="K131" s="94"/>
      <c r="L131" s="95"/>
      <c r="N131" s="93"/>
      <c r="O131" s="94"/>
      <c r="P131" s="94"/>
      <c r="Q131" s="95"/>
      <c r="S131" s="93"/>
      <c r="T131" s="94"/>
      <c r="U131" s="94"/>
      <c r="V131" s="95"/>
      <c r="X131" s="93"/>
      <c r="Y131" s="94"/>
      <c r="Z131" s="94"/>
      <c r="AA131" s="95"/>
      <c r="AC131" s="93"/>
      <c r="AD131" s="94"/>
      <c r="AE131" s="94"/>
      <c r="AF131" s="95"/>
    </row>
    <row r="132" spans="2:32" ht="18.75" customHeight="1" x14ac:dyDescent="0.2">
      <c r="B132" s="304" t="s">
        <v>183</v>
      </c>
      <c r="C132" s="221"/>
      <c r="D132" s="96"/>
      <c r="E132" s="200">
        <v>121</v>
      </c>
      <c r="F132" s="201">
        <f ca="1">VLOOKUP(E132,INDIRECT($AK$1),12,0)</f>
        <v>65</v>
      </c>
      <c r="G132" s="98"/>
      <c r="I132" s="96"/>
      <c r="J132" s="200">
        <v>122</v>
      </c>
      <c r="K132" s="201">
        <f ca="1">VLOOKUP(J132,INDIRECT($AK$1),12,0)</f>
        <v>79</v>
      </c>
      <c r="L132" s="98"/>
      <c r="N132" s="96"/>
      <c r="O132" s="200">
        <v>123</v>
      </c>
      <c r="P132" s="201">
        <f ca="1">VLOOKUP(O132,INDIRECT($AK$1),12,0)</f>
        <v>53</v>
      </c>
      <c r="Q132" s="98"/>
      <c r="S132" s="96"/>
      <c r="T132" s="200">
        <v>124</v>
      </c>
      <c r="U132" s="201">
        <f ca="1">VLOOKUP(T132,INDIRECT($AK$1),12,0)</f>
        <v>29</v>
      </c>
      <c r="V132" s="98"/>
      <c r="X132" s="96"/>
      <c r="Y132" s="200">
        <v>125</v>
      </c>
      <c r="Z132" s="201" t="str">
        <f ca="1">VLOOKUP(Y132,INDIRECT($AK$1),12,0)</f>
        <v/>
      </c>
      <c r="AA132" s="98"/>
      <c r="AC132" s="96"/>
      <c r="AD132" s="200">
        <v>126</v>
      </c>
      <c r="AE132" s="201" t="str">
        <f ca="1">VLOOKUP(AD132,INDIRECT($AK$1),12,0)</f>
        <v/>
      </c>
      <c r="AF132" s="98"/>
    </row>
    <row r="133" spans="2:32" ht="12.2" customHeight="1" x14ac:dyDescent="0.2">
      <c r="B133" s="304"/>
      <c r="C133" s="221"/>
      <c r="D133" s="96"/>
      <c r="E133" s="302" t="str">
        <f>VLOOKUP(E132,STARTOVKA,3,0)</f>
        <v xml:space="preserve">BAJER Vilém </v>
      </c>
      <c r="F133" s="302"/>
      <c r="G133" s="195"/>
      <c r="H133" s="196"/>
      <c r="I133" s="197"/>
      <c r="J133" s="302" t="str">
        <f>VLOOKUP(J132,STARTOVKA,3,0)</f>
        <v xml:space="preserve">CHYTIL Daniel </v>
      </c>
      <c r="K133" s="302"/>
      <c r="L133" s="195"/>
      <c r="M133" s="196"/>
      <c r="N133" s="197"/>
      <c r="O133" s="302" t="str">
        <f>VLOOKUP(O132,STARTOVKA,3,0)</f>
        <v xml:space="preserve">STRUPEK Matyáš </v>
      </c>
      <c r="P133" s="302"/>
      <c r="Q133" s="195"/>
      <c r="R133" s="196"/>
      <c r="S133" s="197"/>
      <c r="T133" s="302" t="str">
        <f>VLOOKUP(T132,STARTOVKA,3,0)</f>
        <v xml:space="preserve">ŠÁNA Jiří </v>
      </c>
      <c r="U133" s="302"/>
      <c r="V133" s="195"/>
      <c r="W133" s="196"/>
      <c r="X133" s="197"/>
      <c r="Y133" s="302" t="str">
        <f>VLOOKUP(Y132,STARTOVKA,3,0)</f>
        <v>MAYER Daniel</v>
      </c>
      <c r="Z133" s="302"/>
      <c r="AA133" s="195"/>
      <c r="AB133" s="196"/>
      <c r="AC133" s="197"/>
      <c r="AD133" s="302" t="e">
        <f>VLOOKUP(AD132,STARTOVKA,3,0)</f>
        <v>#N/A</v>
      </c>
      <c r="AE133" s="302"/>
      <c r="AF133" s="98"/>
    </row>
    <row r="134" spans="2:32" ht="18.75" customHeight="1" x14ac:dyDescent="0.2">
      <c r="B134" s="304"/>
      <c r="C134" s="221"/>
      <c r="D134" s="96"/>
      <c r="E134" s="198">
        <f ca="1">VLOOKUP(E132,INDIRECT($AK$1),8,0)</f>
        <v>0.37334490740740744</v>
      </c>
      <c r="F134" s="199">
        <f ca="1">VLOOKUP(E132,INDIRECT($AK$1),9,0)</f>
        <v>2.5925925925925908E-3</v>
      </c>
      <c r="G134" s="98"/>
      <c r="I134" s="96"/>
      <c r="J134" s="198">
        <f ca="1">VLOOKUP(J132,INDIRECT($AK$1),8,0)</f>
        <v>0.37622685185185184</v>
      </c>
      <c r="K134" s="199">
        <f ca="1">VLOOKUP(J132,INDIRECT($AK$1),9,0)</f>
        <v>5.4745370370369861E-3</v>
      </c>
      <c r="L134" s="98"/>
      <c r="N134" s="96"/>
      <c r="O134" s="198">
        <f ca="1">VLOOKUP(O132,INDIRECT($AK$1),8,0)</f>
        <v>0.3716666666666667</v>
      </c>
      <c r="P134" s="199">
        <f ca="1">VLOOKUP(O132,INDIRECT($AK$1),9,0)</f>
        <v>9.1435185185184675E-4</v>
      </c>
      <c r="Q134" s="98"/>
      <c r="S134" s="96"/>
      <c r="T134" s="198">
        <f ca="1">VLOOKUP(T132,INDIRECT($AK$1),8,0)</f>
        <v>0.3716666666666667</v>
      </c>
      <c r="U134" s="199">
        <f ca="1">VLOOKUP(T132,INDIRECT($AK$1),9,0)</f>
        <v>9.1435185185184675E-4</v>
      </c>
      <c r="V134" s="98"/>
      <c r="X134" s="96"/>
      <c r="Y134" s="198" t="str">
        <f ca="1">VLOOKUP(Y132,INDIRECT($AK$1),8,0)</f>
        <v>DNF</v>
      </c>
      <c r="Z134" s="199" t="str">
        <f ca="1">VLOOKUP(Y132,INDIRECT($AK$1),9,0)</f>
        <v>DNF</v>
      </c>
      <c r="AA134" s="98"/>
      <c r="AC134" s="96"/>
      <c r="AD134" s="198" t="str">
        <f ca="1">VLOOKUP(AD132,INDIRECT($AK$1),8,0)</f>
        <v>DNF</v>
      </c>
      <c r="AE134" s="199" t="str">
        <f ca="1">VLOOKUP(AD132,INDIRECT($AK$1),9,0)</f>
        <v>DNF</v>
      </c>
      <c r="AF134" s="98"/>
    </row>
    <row r="135" spans="2:32" ht="3" customHeight="1" x14ac:dyDescent="0.2">
      <c r="B135" s="106"/>
      <c r="D135" s="99"/>
      <c r="E135" s="100"/>
      <c r="F135" s="100"/>
      <c r="G135" s="101"/>
      <c r="I135" s="99"/>
      <c r="J135" s="100"/>
      <c r="K135" s="100"/>
      <c r="L135" s="101"/>
      <c r="N135" s="99"/>
      <c r="O135" s="100"/>
      <c r="P135" s="100"/>
      <c r="Q135" s="101"/>
      <c r="S135" s="99"/>
      <c r="T135" s="100"/>
      <c r="U135" s="100"/>
      <c r="V135" s="101"/>
      <c r="X135" s="99"/>
      <c r="Y135" s="100"/>
      <c r="Z135" s="100"/>
      <c r="AA135" s="101"/>
      <c r="AC135" s="99"/>
      <c r="AD135" s="100"/>
      <c r="AE135" s="100"/>
      <c r="AF135" s="101"/>
    </row>
    <row r="136" spans="2:32" ht="3" customHeight="1" x14ac:dyDescent="0.2"/>
    <row r="137" spans="2:32" ht="3" customHeight="1" x14ac:dyDescent="0.2">
      <c r="B137" s="105"/>
      <c r="D137" s="93"/>
      <c r="E137" s="94"/>
      <c r="F137" s="94"/>
      <c r="G137" s="95"/>
      <c r="I137" s="93"/>
      <c r="J137" s="94"/>
      <c r="K137" s="94"/>
      <c r="L137" s="95"/>
      <c r="N137" s="93"/>
      <c r="O137" s="94"/>
      <c r="P137" s="94"/>
      <c r="Q137" s="95"/>
      <c r="S137" s="93"/>
      <c r="T137" s="94"/>
      <c r="U137" s="94"/>
      <c r="V137" s="95"/>
      <c r="X137" s="93"/>
      <c r="Y137" s="94"/>
      <c r="Z137" s="94"/>
      <c r="AA137" s="95"/>
      <c r="AC137" s="93"/>
      <c r="AD137" s="94"/>
      <c r="AE137" s="94"/>
      <c r="AF137" s="95"/>
    </row>
    <row r="138" spans="2:32" ht="18.75" customHeight="1" x14ac:dyDescent="0.2">
      <c r="B138" s="304" t="s">
        <v>185</v>
      </c>
      <c r="C138" s="221"/>
      <c r="D138" s="96"/>
      <c r="E138" s="200">
        <v>127</v>
      </c>
      <c r="F138" s="201" t="str">
        <f ca="1">VLOOKUP(E138,INDIRECT($AK$1),12,0)</f>
        <v/>
      </c>
      <c r="G138" s="98"/>
      <c r="I138" s="96"/>
      <c r="J138" s="200">
        <v>128</v>
      </c>
      <c r="K138" s="201">
        <f ca="1">VLOOKUP(J138,INDIRECT($AK$1),12,0)</f>
        <v>82</v>
      </c>
      <c r="L138" s="98"/>
      <c r="N138" s="96"/>
      <c r="O138" s="200">
        <v>129</v>
      </c>
      <c r="P138" s="201">
        <f ca="1">VLOOKUP(O138,INDIRECT($AK$1),12,0)</f>
        <v>100</v>
      </c>
      <c r="Q138" s="98"/>
      <c r="S138" s="96"/>
      <c r="T138" s="200">
        <v>130</v>
      </c>
      <c r="U138" s="201" t="str">
        <f ca="1">VLOOKUP(T138,INDIRECT($AK$1),12,0)</f>
        <v/>
      </c>
      <c r="V138" s="98"/>
      <c r="X138" s="96"/>
      <c r="Y138" s="200">
        <v>131</v>
      </c>
      <c r="Z138" s="201" t="str">
        <f ca="1">VLOOKUP(Y138,INDIRECT($AK$1),12,0)</f>
        <v/>
      </c>
      <c r="AA138" s="98"/>
      <c r="AC138" s="96"/>
      <c r="AD138" s="200">
        <v>132</v>
      </c>
      <c r="AE138" s="201" t="str">
        <f ca="1">VLOOKUP(AD138,INDIRECT($AK$1),12,0)</f>
        <v/>
      </c>
      <c r="AF138" s="98"/>
    </row>
    <row r="139" spans="2:32" ht="12.2" customHeight="1" x14ac:dyDescent="0.2">
      <c r="B139" s="304"/>
      <c r="C139" s="221"/>
      <c r="D139" s="96"/>
      <c r="E139" s="302" t="e">
        <f>VLOOKUP(E138,STARTOVKA,3,0)</f>
        <v>#N/A</v>
      </c>
      <c r="F139" s="302"/>
      <c r="G139" s="195"/>
      <c r="H139" s="196"/>
      <c r="I139" s="197"/>
      <c r="J139" s="302" t="e">
        <f>VLOOKUP(J138,STARTOVKA,3,0)</f>
        <v>#N/A</v>
      </c>
      <c r="K139" s="302"/>
      <c r="L139" s="195"/>
      <c r="M139" s="196"/>
      <c r="N139" s="197"/>
      <c r="O139" s="302" t="e">
        <f>VLOOKUP(O138,STARTOVKA,3,0)</f>
        <v>#N/A</v>
      </c>
      <c r="P139" s="302"/>
      <c r="Q139" s="195"/>
      <c r="R139" s="196"/>
      <c r="S139" s="197"/>
      <c r="T139" s="302" t="e">
        <f>VLOOKUP(T138,STARTOVKA,3,0)</f>
        <v>#N/A</v>
      </c>
      <c r="U139" s="302"/>
      <c r="V139" s="195"/>
      <c r="W139" s="196"/>
      <c r="X139" s="197"/>
      <c r="Y139" s="302" t="str">
        <f>VLOOKUP(Y138,STARTOVKA,3,0)</f>
        <v>FÜHRER Alexander</v>
      </c>
      <c r="Z139" s="302"/>
      <c r="AA139" s="195"/>
      <c r="AB139" s="196"/>
      <c r="AC139" s="197"/>
      <c r="AD139" s="302" t="str">
        <f>VLOOKUP(AD138,STARTOVKA,3,0)</f>
        <v>KNAPP Daniel</v>
      </c>
      <c r="AE139" s="302"/>
      <c r="AF139" s="98"/>
    </row>
    <row r="140" spans="2:32" ht="18.75" customHeight="1" x14ac:dyDescent="0.2">
      <c r="B140" s="304"/>
      <c r="C140" s="221"/>
      <c r="D140" s="96"/>
      <c r="E140" s="198" t="str">
        <f ca="1">VLOOKUP(E138,INDIRECT($AK$1),8,0)</f>
        <v>DNF</v>
      </c>
      <c r="F140" s="199" t="str">
        <f ca="1">VLOOKUP(E138,INDIRECT($AK$1),9,0)</f>
        <v>DNF</v>
      </c>
      <c r="G140" s="98"/>
      <c r="I140" s="96"/>
      <c r="J140" s="198">
        <f ca="1">VLOOKUP(J138,INDIRECT($AK$1),8,0)</f>
        <v>0.37671296296296297</v>
      </c>
      <c r="K140" s="199">
        <f ca="1">VLOOKUP(J138,INDIRECT($AK$1),9,0)</f>
        <v>5.9606481481481177E-3</v>
      </c>
      <c r="L140" s="98"/>
      <c r="N140" s="96"/>
      <c r="O140" s="198">
        <f ca="1">VLOOKUP(O138,INDIRECT($AK$1),8,0)</f>
        <v>0.38222222222222224</v>
      </c>
      <c r="P140" s="199">
        <f ca="1">VLOOKUP(O138,INDIRECT($AK$1),9,0)</f>
        <v>1.1469907407407387E-2</v>
      </c>
      <c r="Q140" s="98"/>
      <c r="S140" s="96"/>
      <c r="T140" s="198" t="str">
        <f ca="1">VLOOKUP(T138,INDIRECT($AK$1),8,0)</f>
        <v>DNF</v>
      </c>
      <c r="U140" s="199" t="str">
        <f ca="1">VLOOKUP(T138,INDIRECT($AK$1),9,0)</f>
        <v>DNF</v>
      </c>
      <c r="V140" s="98"/>
      <c r="X140" s="96"/>
      <c r="Y140" s="198" t="str">
        <f ca="1">VLOOKUP(Y138,INDIRECT($AK$1),8,0)</f>
        <v>DNF</v>
      </c>
      <c r="Z140" s="199" t="str">
        <f ca="1">VLOOKUP(Y138,INDIRECT($AK$1),9,0)</f>
        <v>DNF</v>
      </c>
      <c r="AA140" s="98"/>
      <c r="AC140" s="96"/>
      <c r="AD140" s="198" t="str">
        <f ca="1">VLOOKUP(AD138,INDIRECT($AK$1),8,0)</f>
        <v>DNF</v>
      </c>
      <c r="AE140" s="199" t="str">
        <f ca="1">VLOOKUP(AD138,INDIRECT($AK$1),9,0)</f>
        <v>DNF</v>
      </c>
      <c r="AF140" s="98"/>
    </row>
    <row r="141" spans="2:32" ht="3" customHeight="1" x14ac:dyDescent="0.2">
      <c r="B141" s="106"/>
      <c r="D141" s="99"/>
      <c r="E141" s="100"/>
      <c r="F141" s="100"/>
      <c r="G141" s="101"/>
      <c r="I141" s="99"/>
      <c r="J141" s="100"/>
      <c r="K141" s="100"/>
      <c r="L141" s="101"/>
      <c r="N141" s="99"/>
      <c r="O141" s="100"/>
      <c r="P141" s="100"/>
      <c r="Q141" s="101"/>
      <c r="S141" s="99"/>
      <c r="T141" s="100"/>
      <c r="U141" s="100"/>
      <c r="V141" s="101"/>
      <c r="X141" s="99"/>
      <c r="Y141" s="100"/>
      <c r="Z141" s="100"/>
      <c r="AA141" s="101"/>
      <c r="AC141" s="99"/>
      <c r="AD141" s="100"/>
      <c r="AE141" s="100"/>
      <c r="AF141" s="101"/>
    </row>
    <row r="142" spans="2:32" ht="6" customHeight="1" x14ac:dyDescent="0.2"/>
  </sheetData>
  <mergeCells count="159">
    <mergeCell ref="B1:AF1"/>
    <mergeCell ref="B2:AF2"/>
    <mergeCell ref="F3:Y3"/>
    <mergeCell ref="B5:AF5"/>
    <mergeCell ref="E8:F8"/>
    <mergeCell ref="B12:B14"/>
    <mergeCell ref="E13:F13"/>
    <mergeCell ref="J13:K13"/>
    <mergeCell ref="O13:P13"/>
    <mergeCell ref="T13:U13"/>
    <mergeCell ref="Y13:Z13"/>
    <mergeCell ref="AD13:AE13"/>
    <mergeCell ref="B18:B20"/>
    <mergeCell ref="E19:F19"/>
    <mergeCell ref="J19:K19"/>
    <mergeCell ref="O19:P19"/>
    <mergeCell ref="T19:U19"/>
    <mergeCell ref="Y19:Z19"/>
    <mergeCell ref="AD19:AE19"/>
    <mergeCell ref="AD25:AE25"/>
    <mergeCell ref="B30:B32"/>
    <mergeCell ref="E31:F31"/>
    <mergeCell ref="J31:K31"/>
    <mergeCell ref="O31:P31"/>
    <mergeCell ref="T31:U31"/>
    <mergeCell ref="Y31:Z31"/>
    <mergeCell ref="AD31:AE31"/>
    <mergeCell ref="B24:B26"/>
    <mergeCell ref="E25:F25"/>
    <mergeCell ref="J25:K25"/>
    <mergeCell ref="O25:P25"/>
    <mergeCell ref="T25:U25"/>
    <mergeCell ref="Y25:Z25"/>
    <mergeCell ref="AD37:AE37"/>
    <mergeCell ref="B42:B44"/>
    <mergeCell ref="E43:F43"/>
    <mergeCell ref="J43:K43"/>
    <mergeCell ref="O43:P43"/>
    <mergeCell ref="T43:U43"/>
    <mergeCell ref="Y43:Z43"/>
    <mergeCell ref="AD43:AE43"/>
    <mergeCell ref="B36:B38"/>
    <mergeCell ref="E37:F37"/>
    <mergeCell ref="J37:K37"/>
    <mergeCell ref="O37:P37"/>
    <mergeCell ref="T37:U37"/>
    <mergeCell ref="Y37:Z37"/>
    <mergeCell ref="AD49:AE49"/>
    <mergeCell ref="B54:B56"/>
    <mergeCell ref="E55:F55"/>
    <mergeCell ref="J55:K55"/>
    <mergeCell ref="O55:P55"/>
    <mergeCell ref="T55:U55"/>
    <mergeCell ref="Y55:Z55"/>
    <mergeCell ref="AD55:AE55"/>
    <mergeCell ref="B48:B50"/>
    <mergeCell ref="E49:F49"/>
    <mergeCell ref="J49:K49"/>
    <mergeCell ref="O49:P49"/>
    <mergeCell ref="T49:U49"/>
    <mergeCell ref="Y49:Z49"/>
    <mergeCell ref="AD61:AE61"/>
    <mergeCell ref="B66:B68"/>
    <mergeCell ref="E67:F67"/>
    <mergeCell ref="J67:K67"/>
    <mergeCell ref="O67:P67"/>
    <mergeCell ref="T67:U67"/>
    <mergeCell ref="Y67:Z67"/>
    <mergeCell ref="AD67:AE67"/>
    <mergeCell ref="B60:B62"/>
    <mergeCell ref="E61:F61"/>
    <mergeCell ref="J61:K61"/>
    <mergeCell ref="O61:P61"/>
    <mergeCell ref="T61:U61"/>
    <mergeCell ref="Y61:Z61"/>
    <mergeCell ref="AD73:AE73"/>
    <mergeCell ref="B78:B80"/>
    <mergeCell ref="E79:F79"/>
    <mergeCell ref="J79:K79"/>
    <mergeCell ref="O79:P79"/>
    <mergeCell ref="T79:U79"/>
    <mergeCell ref="Y79:Z79"/>
    <mergeCell ref="AD79:AE79"/>
    <mergeCell ref="B72:B74"/>
    <mergeCell ref="E73:F73"/>
    <mergeCell ref="J73:K73"/>
    <mergeCell ref="O73:P73"/>
    <mergeCell ref="T73:U73"/>
    <mergeCell ref="Y73:Z73"/>
    <mergeCell ref="AD85:AE85"/>
    <mergeCell ref="B90:B92"/>
    <mergeCell ref="E91:F91"/>
    <mergeCell ref="J91:K91"/>
    <mergeCell ref="O91:P91"/>
    <mergeCell ref="T91:U91"/>
    <mergeCell ref="Y91:Z91"/>
    <mergeCell ref="AD91:AE91"/>
    <mergeCell ref="B84:B86"/>
    <mergeCell ref="E85:F85"/>
    <mergeCell ref="J85:K85"/>
    <mergeCell ref="O85:P85"/>
    <mergeCell ref="T85:U85"/>
    <mergeCell ref="Y85:Z85"/>
    <mergeCell ref="AD97:AE97"/>
    <mergeCell ref="B102:B104"/>
    <mergeCell ref="E103:F103"/>
    <mergeCell ref="J103:K103"/>
    <mergeCell ref="O103:P103"/>
    <mergeCell ref="T103:U103"/>
    <mergeCell ref="Y103:Z103"/>
    <mergeCell ref="AD103:AE103"/>
    <mergeCell ref="B96:B98"/>
    <mergeCell ref="E97:F97"/>
    <mergeCell ref="J97:K97"/>
    <mergeCell ref="O97:P97"/>
    <mergeCell ref="T97:U97"/>
    <mergeCell ref="Y97:Z97"/>
    <mergeCell ref="AD109:AE109"/>
    <mergeCell ref="B114:B116"/>
    <mergeCell ref="E115:F115"/>
    <mergeCell ref="J115:K115"/>
    <mergeCell ref="O115:P115"/>
    <mergeCell ref="T115:U115"/>
    <mergeCell ref="Y115:Z115"/>
    <mergeCell ref="AD115:AE115"/>
    <mergeCell ref="B108:B110"/>
    <mergeCell ref="E109:F109"/>
    <mergeCell ref="J109:K109"/>
    <mergeCell ref="O109:P109"/>
    <mergeCell ref="T109:U109"/>
    <mergeCell ref="Y109:Z109"/>
    <mergeCell ref="AD121:AE121"/>
    <mergeCell ref="B126:B128"/>
    <mergeCell ref="E127:F127"/>
    <mergeCell ref="J127:K127"/>
    <mergeCell ref="O127:P127"/>
    <mergeCell ref="T127:U127"/>
    <mergeCell ref="Y127:Z127"/>
    <mergeCell ref="AD127:AE127"/>
    <mergeCell ref="B120:B122"/>
    <mergeCell ref="E121:F121"/>
    <mergeCell ref="J121:K121"/>
    <mergeCell ref="O121:P121"/>
    <mergeCell ref="T121:U121"/>
    <mergeCell ref="Y121:Z121"/>
    <mergeCell ref="AD133:AE133"/>
    <mergeCell ref="B138:B140"/>
    <mergeCell ref="E139:F139"/>
    <mergeCell ref="J139:K139"/>
    <mergeCell ref="O139:P139"/>
    <mergeCell ref="T139:U139"/>
    <mergeCell ref="Y139:Z139"/>
    <mergeCell ref="AD139:AE139"/>
    <mergeCell ref="B132:B134"/>
    <mergeCell ref="E133:F133"/>
    <mergeCell ref="J133:K133"/>
    <mergeCell ref="O133:P133"/>
    <mergeCell ref="T133:U133"/>
    <mergeCell ref="Y133:Z133"/>
  </mergeCells>
  <pageMargins left="0.69" right="0.31496062992125984" top="0.31496062992125984" bottom="0.31496062992125984" header="0.23622047244094491" footer="0.19685039370078741"/>
  <pageSetup paperSize="9" scale="57"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B1:AK142"/>
  <sheetViews>
    <sheetView zoomScale="90" zoomScaleNormal="90" workbookViewId="0"/>
  </sheetViews>
  <sheetFormatPr defaultColWidth="8.85546875" defaultRowHeight="12.75" x14ac:dyDescent="0.2"/>
  <cols>
    <col min="1" max="1" width="1.28515625" customWidth="1"/>
    <col min="2" max="2" width="21" style="104" customWidth="1"/>
    <col min="3" max="3" width="1.140625" style="92" customWidth="1"/>
    <col min="4" max="4" width="1" style="92" customWidth="1"/>
    <col min="5" max="6" width="9.5703125" style="92" customWidth="1"/>
    <col min="7" max="7" width="1" style="92" customWidth="1"/>
    <col min="8" max="8" width="1.28515625" style="92" customWidth="1"/>
    <col min="9" max="9" width="1" style="92" customWidth="1"/>
    <col min="10" max="11" width="9.42578125" style="92" customWidth="1"/>
    <col min="12" max="12" width="1" style="92" customWidth="1"/>
    <col min="13" max="13" width="1.28515625" style="92" customWidth="1"/>
    <col min="14" max="14" width="1" style="92" customWidth="1"/>
    <col min="15" max="16" width="9.42578125" style="92" customWidth="1"/>
    <col min="17" max="17" width="1" style="92" customWidth="1"/>
    <col min="18" max="18" width="1.28515625" style="92" customWidth="1"/>
    <col min="19" max="19" width="1" style="92" customWidth="1"/>
    <col min="20" max="21" width="9.42578125" style="92" customWidth="1"/>
    <col min="22" max="22" width="1" style="92" customWidth="1"/>
    <col min="23" max="23" width="1.28515625" style="92" customWidth="1"/>
    <col min="24" max="24" width="1" style="92" customWidth="1"/>
    <col min="25" max="26" width="9.42578125" style="92" customWidth="1"/>
    <col min="27" max="27" width="1" style="92" customWidth="1"/>
    <col min="28" max="28" width="1.28515625" style="92" customWidth="1"/>
    <col min="29" max="29" width="1" style="92" customWidth="1"/>
    <col min="30" max="31" width="9.42578125" style="92" customWidth="1"/>
    <col min="32" max="32" width="1" style="92" customWidth="1"/>
    <col min="33" max="33" width="3.140625" style="92" customWidth="1"/>
  </cols>
  <sheetData>
    <row r="1" spans="2:37" s="22" customFormat="1" ht="33.75" customHeight="1" x14ac:dyDescent="0.2">
      <c r="B1" s="289" t="str">
        <f>CTRL!B7</f>
        <v>R E G I O N E M   O R L I C K A   L A N Š K R O U N   2 0 1 4</v>
      </c>
      <c r="C1" s="289"/>
      <c r="D1" s="289"/>
      <c r="E1" s="289"/>
      <c r="F1" s="289"/>
      <c r="G1" s="289"/>
      <c r="H1" s="289"/>
      <c r="I1" s="289"/>
      <c r="J1" s="289"/>
      <c r="K1" s="289"/>
      <c r="L1" s="289"/>
      <c r="M1" s="289"/>
      <c r="N1" s="289"/>
      <c r="O1" s="289"/>
      <c r="P1" s="289"/>
      <c r="Q1" s="289"/>
      <c r="R1" s="289"/>
      <c r="S1" s="289"/>
      <c r="T1" s="289"/>
      <c r="U1" s="289"/>
      <c r="V1" s="289"/>
      <c r="W1" s="289"/>
      <c r="X1" s="289"/>
      <c r="Y1" s="289"/>
      <c r="Z1" s="289"/>
      <c r="AA1" s="289"/>
      <c r="AB1" s="289"/>
      <c r="AC1" s="289"/>
      <c r="AD1" s="289"/>
      <c r="AE1" s="289"/>
      <c r="AF1" s="289"/>
      <c r="AK1" s="242" t="s">
        <v>268</v>
      </c>
    </row>
    <row r="2" spans="2:37" s="22" customFormat="1" ht="15.75" x14ac:dyDescent="0.2">
      <c r="B2" s="284" t="str">
        <f>CTRL!B8</f>
        <v>28. ročník mezinárodního cyklistického závodu juniorů / 28th edition of international cycling race of juniors</v>
      </c>
      <c r="C2" s="284"/>
      <c r="D2" s="284"/>
      <c r="E2" s="284"/>
      <c r="F2" s="284"/>
      <c r="G2" s="284"/>
      <c r="H2" s="284"/>
      <c r="I2" s="284"/>
      <c r="J2" s="284"/>
      <c r="K2" s="284"/>
      <c r="L2" s="284"/>
      <c r="M2" s="284"/>
      <c r="N2" s="284"/>
      <c r="O2" s="284"/>
      <c r="P2" s="284"/>
      <c r="Q2" s="284"/>
      <c r="R2" s="284"/>
      <c r="S2" s="284"/>
      <c r="T2" s="284"/>
      <c r="U2" s="284"/>
      <c r="V2" s="284"/>
      <c r="W2" s="284"/>
      <c r="X2" s="284"/>
      <c r="Y2" s="284"/>
      <c r="Z2" s="284"/>
      <c r="AA2" s="284"/>
      <c r="AB2" s="284"/>
      <c r="AC2" s="284"/>
      <c r="AD2" s="284"/>
      <c r="AE2" s="284"/>
      <c r="AF2" s="284"/>
    </row>
    <row r="3" spans="2:37" s="22" customFormat="1" ht="18.75" x14ac:dyDescent="0.3">
      <c r="D3" s="1"/>
      <c r="F3" s="285" t="str">
        <f>CTRL!B25</f>
        <v xml:space="preserve">po 4. etapě - celkově / after 4th Stage - overall </v>
      </c>
      <c r="G3" s="285"/>
      <c r="H3" s="285"/>
      <c r="I3" s="285"/>
      <c r="J3" s="285"/>
      <c r="K3" s="285"/>
      <c r="L3" s="285"/>
      <c r="M3" s="285"/>
      <c r="N3" s="285"/>
      <c r="O3" s="285"/>
      <c r="P3" s="285"/>
      <c r="Q3" s="285"/>
      <c r="R3" s="285"/>
      <c r="S3" s="285"/>
      <c r="T3" s="285"/>
      <c r="U3" s="285"/>
      <c r="V3" s="285"/>
      <c r="W3" s="285"/>
      <c r="X3" s="285"/>
      <c r="Y3" s="285"/>
      <c r="Z3"/>
      <c r="AA3"/>
      <c r="AB3"/>
      <c r="AC3"/>
      <c r="AD3"/>
      <c r="AE3"/>
      <c r="AF3" s="2" t="str">
        <f>"Com.no.: 29/" &amp; CTRL!B27</f>
        <v>Com.no.: 29/31</v>
      </c>
      <c r="AK3" s="133"/>
    </row>
    <row r="4" spans="2:37" s="22" customFormat="1" x14ac:dyDescent="0.2">
      <c r="B4" s="64" t="str">
        <f>"Datum / Date: "&amp;TEXT(CTRL!B13,"dd.mm.rrrr")</f>
        <v>Datum / Date: 10.08.2014</v>
      </c>
      <c r="D4" s="1"/>
      <c r="O4"/>
      <c r="P4" s="134"/>
      <c r="Q4"/>
      <c r="R4"/>
      <c r="S4"/>
      <c r="T4"/>
      <c r="U4"/>
      <c r="V4"/>
      <c r="W4"/>
      <c r="X4"/>
      <c r="Y4"/>
      <c r="Z4"/>
      <c r="AA4"/>
      <c r="AB4"/>
      <c r="AC4"/>
      <c r="AD4"/>
      <c r="AE4"/>
      <c r="AF4" s="14" t="str">
        <f>"Místo konání / Place: "&amp;CTRL!B16&amp;""</f>
        <v>Místo konání / Place: Lanškroun (CZE)</v>
      </c>
      <c r="AK4" s="134"/>
    </row>
    <row r="5" spans="2:37" s="22" customFormat="1" ht="21" x14ac:dyDescent="0.2">
      <c r="B5" s="286" t="s">
        <v>225</v>
      </c>
      <c r="C5" s="286"/>
      <c r="D5" s="286"/>
      <c r="E5" s="286"/>
      <c r="F5" s="286"/>
      <c r="G5" s="286"/>
      <c r="H5" s="286"/>
      <c r="I5" s="286"/>
      <c r="J5" s="286"/>
      <c r="K5" s="286"/>
      <c r="L5" s="286"/>
      <c r="M5" s="286"/>
      <c r="N5" s="286"/>
      <c r="O5" s="286"/>
      <c r="P5" s="286"/>
      <c r="Q5" s="286"/>
      <c r="R5" s="286"/>
      <c r="S5" s="286"/>
      <c r="T5" s="286"/>
      <c r="U5" s="286"/>
      <c r="V5" s="286"/>
      <c r="W5" s="286"/>
      <c r="X5" s="286"/>
      <c r="Y5" s="286"/>
      <c r="Z5" s="286"/>
      <c r="AA5" s="286"/>
      <c r="AB5" s="286"/>
      <c r="AC5" s="286"/>
      <c r="AD5" s="286"/>
      <c r="AE5" s="286"/>
      <c r="AF5" s="286"/>
    </row>
    <row r="6" spans="2:37" s="22" customFormat="1" ht="9" customHeight="1" x14ac:dyDescent="0.2">
      <c r="D6" s="1"/>
      <c r="O6"/>
      <c r="P6"/>
      <c r="Q6"/>
      <c r="R6"/>
      <c r="S6"/>
      <c r="T6"/>
      <c r="U6"/>
      <c r="V6"/>
      <c r="W6"/>
      <c r="X6"/>
      <c r="Y6"/>
      <c r="Z6"/>
      <c r="AA6"/>
      <c r="AB6"/>
      <c r="AC6"/>
      <c r="AD6"/>
      <c r="AE6"/>
      <c r="AF6"/>
    </row>
    <row r="7" spans="2:37" ht="12.95" customHeight="1" x14ac:dyDescent="0.2">
      <c r="B7" s="260" t="s">
        <v>4</v>
      </c>
      <c r="C7" s="260"/>
      <c r="D7" s="260"/>
      <c r="E7" s="260" t="s">
        <v>103</v>
      </c>
      <c r="F7" s="260" t="s">
        <v>104</v>
      </c>
      <c r="G7" s="260"/>
      <c r="H7" s="260"/>
      <c r="I7" s="260"/>
      <c r="J7" s="260"/>
      <c r="K7" s="260"/>
      <c r="L7" s="260"/>
      <c r="M7" s="260"/>
      <c r="N7" s="260"/>
      <c r="O7" s="260"/>
      <c r="P7" s="260"/>
      <c r="Q7" s="260"/>
      <c r="R7" s="260"/>
      <c r="S7" s="260"/>
      <c r="T7" s="260"/>
      <c r="U7" s="260"/>
      <c r="V7" s="260"/>
      <c r="W7" s="260"/>
      <c r="X7" s="260"/>
      <c r="Y7" s="260"/>
      <c r="Z7" s="260"/>
      <c r="AA7" s="260"/>
      <c r="AB7" s="260"/>
      <c r="AC7" s="260"/>
      <c r="AD7" s="260"/>
      <c r="AE7" s="260"/>
      <c r="AF7" s="260"/>
    </row>
    <row r="8" spans="2:37" ht="12.95" customHeight="1" x14ac:dyDescent="0.2">
      <c r="B8" s="107"/>
      <c r="C8" s="107"/>
      <c r="D8" s="107"/>
      <c r="E8" s="303" t="s">
        <v>105</v>
      </c>
      <c r="F8" s="303"/>
      <c r="G8" s="107"/>
      <c r="H8" s="107"/>
      <c r="I8" s="107"/>
      <c r="J8" s="107"/>
      <c r="K8" s="107"/>
      <c r="L8" s="107"/>
      <c r="M8" s="107"/>
      <c r="N8" s="107"/>
      <c r="O8" s="107"/>
      <c r="P8" s="107"/>
      <c r="Q8" s="107"/>
      <c r="R8" s="107"/>
      <c r="S8" s="107"/>
      <c r="T8" s="107"/>
      <c r="U8" s="107"/>
      <c r="V8" s="107"/>
      <c r="W8" s="107"/>
      <c r="X8" s="107"/>
      <c r="Y8" s="107"/>
      <c r="Z8" s="107"/>
      <c r="AA8" s="107"/>
      <c r="AB8" s="107"/>
      <c r="AC8" s="107"/>
      <c r="AD8" s="107"/>
      <c r="AE8" s="107"/>
      <c r="AF8" s="107"/>
    </row>
    <row r="9" spans="2:37" ht="9.9499999999999993" customHeight="1" x14ac:dyDescent="0.2">
      <c r="B9" s="86" t="s">
        <v>15</v>
      </c>
      <c r="C9" s="86"/>
      <c r="D9" s="86"/>
      <c r="E9" s="108" t="s">
        <v>106</v>
      </c>
      <c r="F9" s="108" t="s">
        <v>107</v>
      </c>
      <c r="G9" s="86"/>
      <c r="H9" s="86"/>
      <c r="I9" s="86"/>
      <c r="J9" s="86"/>
      <c r="K9" s="86"/>
      <c r="L9" s="86"/>
      <c r="M9" s="86"/>
      <c r="N9" s="86"/>
      <c r="O9" s="86"/>
      <c r="P9" s="86"/>
      <c r="Q9" s="86"/>
      <c r="R9" s="86"/>
      <c r="S9" s="86"/>
      <c r="T9" s="86"/>
      <c r="U9" s="86"/>
      <c r="V9" s="86"/>
      <c r="W9" s="86"/>
      <c r="X9" s="86"/>
      <c r="Y9" s="86"/>
      <c r="Z9" s="86"/>
      <c r="AA9" s="86"/>
      <c r="AB9" s="86"/>
      <c r="AC9" s="86"/>
      <c r="AD9" s="86"/>
      <c r="AE9" s="86"/>
      <c r="AF9" s="86"/>
    </row>
    <row r="10" spans="2:37" ht="4.5" customHeight="1" x14ac:dyDescent="0.2"/>
    <row r="11" spans="2:37" ht="3" customHeight="1" x14ac:dyDescent="0.2">
      <c r="B11" s="105"/>
      <c r="D11" s="93"/>
      <c r="E11" s="94"/>
      <c r="F11" s="94"/>
      <c r="G11" s="95"/>
      <c r="I11" s="93"/>
      <c r="J11" s="94"/>
      <c r="K11" s="94"/>
      <c r="L11" s="95"/>
      <c r="N11" s="93"/>
      <c r="O11" s="94"/>
      <c r="P11" s="94"/>
      <c r="Q11" s="95"/>
      <c r="S11" s="93"/>
      <c r="T11" s="94"/>
      <c r="U11" s="94"/>
      <c r="V11" s="95"/>
      <c r="X11" s="93"/>
      <c r="Y11" s="94"/>
      <c r="Z11" s="94"/>
      <c r="AA11" s="95"/>
      <c r="AC11" s="93"/>
      <c r="AD11" s="94"/>
      <c r="AE11" s="94"/>
      <c r="AF11" s="95"/>
    </row>
    <row r="12" spans="2:37" ht="18.75" customHeight="1" x14ac:dyDescent="0.2">
      <c r="B12" s="304" t="s">
        <v>73</v>
      </c>
      <c r="C12" s="259"/>
      <c r="D12" s="96"/>
      <c r="E12" s="200">
        <v>1</v>
      </c>
      <c r="F12" s="201" t="str">
        <f ca="1">VLOOKUP(E12,INDIRECT($AK$1),12,0)</f>
        <v/>
      </c>
      <c r="G12" s="98"/>
      <c r="I12" s="96"/>
      <c r="J12" s="200">
        <v>2</v>
      </c>
      <c r="K12" s="201" t="str">
        <f ca="1">VLOOKUP(J12,INDIRECT($AK$1),12,0)</f>
        <v/>
      </c>
      <c r="L12" s="98"/>
      <c r="N12" s="96"/>
      <c r="O12" s="200">
        <v>3</v>
      </c>
      <c r="P12" s="201">
        <f ca="1">VLOOKUP(O12,INDIRECT($AK$1),12,0)</f>
        <v>68</v>
      </c>
      <c r="Q12" s="98"/>
      <c r="S12" s="96"/>
      <c r="T12" s="200">
        <v>4</v>
      </c>
      <c r="U12" s="201" t="str">
        <f ca="1">VLOOKUP(T12,INDIRECT($AK$1),12,0)</f>
        <v/>
      </c>
      <c r="V12" s="98"/>
      <c r="X12" s="96"/>
      <c r="Y12" s="200">
        <v>5</v>
      </c>
      <c r="Z12" s="201">
        <f ca="1">VLOOKUP(Y12,INDIRECT($AK$1),12,0)</f>
        <v>95</v>
      </c>
      <c r="AA12" s="98"/>
      <c r="AC12" s="96"/>
      <c r="AD12" s="200">
        <v>6</v>
      </c>
      <c r="AE12" s="201" t="str">
        <f ca="1">VLOOKUP(AD12,INDIRECT($AK$1),12,0)</f>
        <v/>
      </c>
      <c r="AF12" s="98"/>
    </row>
    <row r="13" spans="2:37" ht="12.2" customHeight="1" x14ac:dyDescent="0.2">
      <c r="B13" s="304"/>
      <c r="C13" s="259"/>
      <c r="D13" s="96"/>
      <c r="E13" s="302" t="str">
        <f>VLOOKUP(E12,STARTOVKA,3,0)</f>
        <v>MAGDEBURG Tobias</v>
      </c>
      <c r="F13" s="302"/>
      <c r="G13" s="195"/>
      <c r="H13" s="196"/>
      <c r="I13" s="197"/>
      <c r="J13" s="302" t="str">
        <f>VLOOKUP(J12,STARTOVKA,3,0)</f>
        <v>SCHUCHMANN Franz-Leon</v>
      </c>
      <c r="K13" s="302"/>
      <c r="L13" s="195"/>
      <c r="M13" s="196"/>
      <c r="N13" s="197"/>
      <c r="O13" s="302" t="str">
        <f>VLOOKUP(O12,STARTOVKA,3,0)</f>
        <v>ZEISE Paul</v>
      </c>
      <c r="P13" s="302"/>
      <c r="Q13" s="195"/>
      <c r="R13" s="196"/>
      <c r="S13" s="197"/>
      <c r="T13" s="302" t="str">
        <f>VLOOKUP(T12,STARTOVKA,3,0)</f>
        <v>SCHUBERT Erik</v>
      </c>
      <c r="U13" s="302"/>
      <c r="V13" s="195"/>
      <c r="W13" s="196"/>
      <c r="X13" s="197"/>
      <c r="Y13" s="302" t="str">
        <f>VLOOKUP(Y12,STARTOVKA,3,0)</f>
        <v>JÄGELER Robert</v>
      </c>
      <c r="Z13" s="302"/>
      <c r="AA13" s="195"/>
      <c r="AB13" s="196"/>
      <c r="AC13" s="197"/>
      <c r="AD13" s="302" t="str">
        <f>VLOOKUP(AD12,STARTOVKA,3,0)</f>
        <v>LINTZEL Philip</v>
      </c>
      <c r="AE13" s="302"/>
      <c r="AF13" s="98"/>
    </row>
    <row r="14" spans="2:37" ht="18.75" customHeight="1" x14ac:dyDescent="0.2">
      <c r="B14" s="304"/>
      <c r="C14" s="259"/>
      <c r="D14" s="96"/>
      <c r="E14" s="198" t="str">
        <f ca="1">VLOOKUP(E12,INDIRECT($AK$1),8,0)</f>
        <v>DNF</v>
      </c>
      <c r="F14" s="199" t="str">
        <f ca="1">VLOOKUP(E12,INDIRECT($AK$1),9,0)</f>
        <v>DNF</v>
      </c>
      <c r="G14" s="98"/>
      <c r="I14" s="96"/>
      <c r="J14" s="198" t="str">
        <f ca="1">VLOOKUP(J12,INDIRECT($AK$1),8,0)</f>
        <v>DNF</v>
      </c>
      <c r="K14" s="199" t="str">
        <f ca="1">VLOOKUP(J12,INDIRECT($AK$1),9,0)</f>
        <v>DNF</v>
      </c>
      <c r="L14" s="98"/>
      <c r="N14" s="96"/>
      <c r="O14" s="198">
        <f ca="1">VLOOKUP(O12,INDIRECT($AK$1),8,0)</f>
        <v>0.50533564814814813</v>
      </c>
      <c r="P14" s="199">
        <f ca="1">VLOOKUP(O12,INDIRECT($AK$1),9,0)</f>
        <v>3.4143518518517935E-3</v>
      </c>
      <c r="Q14" s="98"/>
      <c r="S14" s="96"/>
      <c r="T14" s="198" t="str">
        <f ca="1">VLOOKUP(T12,INDIRECT($AK$1),8,0)</f>
        <v>DNF</v>
      </c>
      <c r="U14" s="199" t="str">
        <f ca="1">VLOOKUP(T12,INDIRECT($AK$1),9,0)</f>
        <v>DNF</v>
      </c>
      <c r="V14" s="98"/>
      <c r="X14" s="96"/>
      <c r="Y14" s="198">
        <f ca="1">VLOOKUP(Y12,INDIRECT($AK$1),8,0)</f>
        <v>0.51614583333333341</v>
      </c>
      <c r="Z14" s="199">
        <f ca="1">VLOOKUP(Y12,INDIRECT($AK$1),9,0)</f>
        <v>1.4224537037037077E-2</v>
      </c>
      <c r="AA14" s="98"/>
      <c r="AC14" s="96"/>
      <c r="AD14" s="198" t="str">
        <f ca="1">VLOOKUP(AD12,INDIRECT($AK$1),8,0)</f>
        <v>DNF</v>
      </c>
      <c r="AE14" s="199" t="str">
        <f ca="1">VLOOKUP(AD12,INDIRECT($AK$1),9,0)</f>
        <v>DNF</v>
      </c>
      <c r="AF14" s="98"/>
    </row>
    <row r="15" spans="2:37" ht="3" customHeight="1" x14ac:dyDescent="0.2">
      <c r="B15" s="106"/>
      <c r="D15" s="99"/>
      <c r="E15" s="100"/>
      <c r="F15" s="100"/>
      <c r="G15" s="101"/>
      <c r="I15" s="99"/>
      <c r="J15" s="100"/>
      <c r="K15" s="100"/>
      <c r="L15" s="101"/>
      <c r="N15" s="99"/>
      <c r="O15" s="100"/>
      <c r="P15" s="100"/>
      <c r="Q15" s="101"/>
      <c r="S15" s="99"/>
      <c r="T15" s="100"/>
      <c r="U15" s="100"/>
      <c r="V15" s="101"/>
      <c r="X15" s="99"/>
      <c r="Y15" s="100"/>
      <c r="Z15" s="100"/>
      <c r="AA15" s="101"/>
      <c r="AC15" s="99"/>
      <c r="AD15" s="100"/>
      <c r="AE15" s="100"/>
      <c r="AF15" s="101"/>
    </row>
    <row r="16" spans="2:37" ht="3" customHeight="1" x14ac:dyDescent="0.2"/>
    <row r="17" spans="2:32" ht="3" customHeight="1" x14ac:dyDescent="0.2">
      <c r="B17" s="105"/>
      <c r="D17" s="93"/>
      <c r="E17" s="94"/>
      <c r="F17" s="94"/>
      <c r="G17" s="95"/>
      <c r="I17" s="93"/>
      <c r="J17" s="94"/>
      <c r="K17" s="94"/>
      <c r="L17" s="95"/>
      <c r="N17" s="93"/>
      <c r="O17" s="94"/>
      <c r="P17" s="94"/>
      <c r="Q17" s="95"/>
      <c r="S17" s="93"/>
      <c r="T17" s="94"/>
      <c r="U17" s="94"/>
      <c r="V17" s="95"/>
      <c r="X17" s="93"/>
      <c r="Y17" s="94"/>
      <c r="Z17" s="94"/>
      <c r="AA17" s="95"/>
      <c r="AC17" s="93"/>
      <c r="AD17" s="94"/>
      <c r="AE17" s="94"/>
      <c r="AF17" s="95"/>
    </row>
    <row r="18" spans="2:32" ht="18.75" customHeight="1" x14ac:dyDescent="0.2">
      <c r="B18" s="304" t="s">
        <v>124</v>
      </c>
      <c r="C18" s="259"/>
      <c r="D18" s="96"/>
      <c r="E18" s="200">
        <v>7</v>
      </c>
      <c r="F18" s="201">
        <f ca="1">VLOOKUP(E18,INDIRECT($AK$1),12,0)</f>
        <v>5</v>
      </c>
      <c r="G18" s="98"/>
      <c r="I18" s="96"/>
      <c r="J18" s="200">
        <v>8</v>
      </c>
      <c r="K18" s="201">
        <f ca="1">VLOOKUP(J18,INDIRECT($AK$1),12,0)</f>
        <v>56</v>
      </c>
      <c r="L18" s="98"/>
      <c r="N18" s="96"/>
      <c r="O18" s="200">
        <v>9</v>
      </c>
      <c r="P18" s="201">
        <f ca="1">VLOOKUP(O18,INDIRECT($AK$1),12,0)</f>
        <v>65</v>
      </c>
      <c r="Q18" s="98"/>
      <c r="S18" s="96"/>
      <c r="T18" s="200">
        <v>10</v>
      </c>
      <c r="U18" s="201">
        <f ca="1">VLOOKUP(T18,INDIRECT($AK$1),12,0)</f>
        <v>67</v>
      </c>
      <c r="V18" s="98"/>
      <c r="X18" s="96"/>
      <c r="Y18" s="200">
        <v>11</v>
      </c>
      <c r="Z18" s="201">
        <f ca="1">VLOOKUP(Y18,INDIRECT($AK$1),12,0)</f>
        <v>23</v>
      </c>
      <c r="AA18" s="98"/>
      <c r="AC18" s="96"/>
      <c r="AD18" s="200">
        <v>12</v>
      </c>
      <c r="AE18" s="201">
        <f ca="1">VLOOKUP(AD18,INDIRECT($AK$1),12,0)</f>
        <v>9</v>
      </c>
      <c r="AF18" s="98"/>
    </row>
    <row r="19" spans="2:32" ht="12.2" customHeight="1" x14ac:dyDescent="0.2">
      <c r="B19" s="304"/>
      <c r="C19" s="259"/>
      <c r="D19" s="96"/>
      <c r="E19" s="302" t="str">
        <f>VLOOKUP(E18,STARTOVKA,3,0)</f>
        <v>BURCHARDT Karl</v>
      </c>
      <c r="F19" s="302"/>
      <c r="G19" s="195"/>
      <c r="H19" s="196"/>
      <c r="I19" s="197"/>
      <c r="J19" s="302" t="str">
        <f>VLOOKUP(J18,STARTOVKA,3,0)</f>
        <v>KÄßMANN Fabian</v>
      </c>
      <c r="K19" s="302"/>
      <c r="L19" s="195"/>
      <c r="M19" s="196"/>
      <c r="N19" s="197"/>
      <c r="O19" s="302" t="str">
        <f>VLOOKUP(O18,STARTOVKA,3,0)</f>
        <v>PLUNTKE Moritz</v>
      </c>
      <c r="P19" s="302"/>
      <c r="Q19" s="195"/>
      <c r="R19" s="196"/>
      <c r="S19" s="197"/>
      <c r="T19" s="302" t="str">
        <f>VLOOKUP(T18,STARTOVKA,3,0)</f>
        <v>WELTZ Niclas</v>
      </c>
      <c r="U19" s="302"/>
      <c r="V19" s="195"/>
      <c r="W19" s="196"/>
      <c r="X19" s="197"/>
      <c r="Y19" s="302" t="str">
        <f>VLOOKUP(Y18,STARTOVKA,3,0)</f>
        <v>FRANZ Paul</v>
      </c>
      <c r="Z19" s="302"/>
      <c r="AA19" s="195"/>
      <c r="AB19" s="196"/>
      <c r="AC19" s="197"/>
      <c r="AD19" s="302" t="str">
        <f>VLOOKUP(AD18,STARTOVKA,3,0)</f>
        <v>WITTE Reinhard</v>
      </c>
      <c r="AE19" s="302"/>
      <c r="AF19" s="98"/>
    </row>
    <row r="20" spans="2:32" ht="18.75" customHeight="1" x14ac:dyDescent="0.2">
      <c r="B20" s="304"/>
      <c r="C20" s="259"/>
      <c r="D20" s="96"/>
      <c r="E20" s="198">
        <f ca="1">VLOOKUP(E18,INDIRECT($AK$1),8,0)</f>
        <v>0.50199074074074079</v>
      </c>
      <c r="F20" s="199">
        <f ca="1">VLOOKUP(E18,INDIRECT($AK$1),9,0)</f>
        <v>6.94444444444553E-5</v>
      </c>
      <c r="G20" s="98"/>
      <c r="I20" s="96"/>
      <c r="J20" s="198">
        <f ca="1">VLOOKUP(J18,INDIRECT($AK$1),8,0)</f>
        <v>0.50533564814814813</v>
      </c>
      <c r="K20" s="199">
        <f ca="1">VLOOKUP(J18,INDIRECT($AK$1),9,0)</f>
        <v>3.4143518518517935E-3</v>
      </c>
      <c r="L20" s="98"/>
      <c r="N20" s="96"/>
      <c r="O20" s="198">
        <f ca="1">VLOOKUP(O18,INDIRECT($AK$1),8,0)</f>
        <v>0.50283564814814818</v>
      </c>
      <c r="P20" s="199">
        <f ca="1">VLOOKUP(O18,INDIRECT($AK$1),9,0)</f>
        <v>9.1435185185184675E-4</v>
      </c>
      <c r="Q20" s="98"/>
      <c r="S20" s="96"/>
      <c r="T20" s="198">
        <f ca="1">VLOOKUP(T18,INDIRECT($AK$1),8,0)</f>
        <v>0.50283564814814818</v>
      </c>
      <c r="U20" s="199">
        <f ca="1">VLOOKUP(T18,INDIRECT($AK$1),9,0)</f>
        <v>9.1435185185184675E-4</v>
      </c>
      <c r="V20" s="98"/>
      <c r="X20" s="96"/>
      <c r="Y20" s="198">
        <f ca="1">VLOOKUP(Y18,INDIRECT($AK$1),8,0)</f>
        <v>0.50283564814814818</v>
      </c>
      <c r="Z20" s="199">
        <f ca="1">VLOOKUP(Y18,INDIRECT($AK$1),9,0)</f>
        <v>9.1435185185184675E-4</v>
      </c>
      <c r="AA20" s="98"/>
      <c r="AC20" s="96"/>
      <c r="AD20" s="198">
        <f ca="1">VLOOKUP(AD18,INDIRECT($AK$1),8,0)</f>
        <v>0.50225694444444446</v>
      </c>
      <c r="AE20" s="199">
        <f ca="1">VLOOKUP(AD18,INDIRECT($AK$1),9,0)</f>
        <v>3.356481481481266E-4</v>
      </c>
      <c r="AF20" s="98"/>
    </row>
    <row r="21" spans="2:32" ht="3" customHeight="1" x14ac:dyDescent="0.2">
      <c r="B21" s="106"/>
      <c r="D21" s="99"/>
      <c r="E21" s="100"/>
      <c r="F21" s="100"/>
      <c r="G21" s="101"/>
      <c r="I21" s="99"/>
      <c r="J21" s="100"/>
      <c r="K21" s="100"/>
      <c r="L21" s="101"/>
      <c r="N21" s="99"/>
      <c r="O21" s="100"/>
      <c r="P21" s="100"/>
      <c r="Q21" s="101"/>
      <c r="S21" s="99"/>
      <c r="T21" s="100"/>
      <c r="U21" s="100"/>
      <c r="V21" s="101"/>
      <c r="X21" s="99"/>
      <c r="Y21" s="100"/>
      <c r="Z21" s="100"/>
      <c r="AA21" s="101"/>
      <c r="AC21" s="99"/>
      <c r="AD21" s="100"/>
      <c r="AE21" s="100"/>
      <c r="AF21" s="101"/>
    </row>
    <row r="22" spans="2:32" ht="3" customHeight="1" x14ac:dyDescent="0.2"/>
    <row r="23" spans="2:32" ht="3" customHeight="1" x14ac:dyDescent="0.2">
      <c r="B23" s="105"/>
      <c r="D23" s="93"/>
      <c r="E23" s="94"/>
      <c r="F23" s="94"/>
      <c r="G23" s="95"/>
      <c r="I23" s="93"/>
      <c r="J23" s="94"/>
      <c r="K23" s="94"/>
      <c r="L23" s="95"/>
      <c r="N23" s="93"/>
      <c r="O23" s="94"/>
      <c r="P23" s="94"/>
      <c r="Q23" s="95"/>
      <c r="S23" s="93"/>
      <c r="T23" s="94"/>
      <c r="U23" s="94"/>
      <c r="V23" s="95"/>
      <c r="X23" s="93"/>
      <c r="Y23" s="94"/>
      <c r="Z23" s="94"/>
      <c r="AA23" s="95"/>
      <c r="AC23" s="93"/>
      <c r="AD23" s="94"/>
      <c r="AE23" s="94"/>
      <c r="AF23" s="95"/>
    </row>
    <row r="24" spans="2:32" ht="18.75" customHeight="1" x14ac:dyDescent="0.2">
      <c r="B24" s="304" t="s">
        <v>126</v>
      </c>
      <c r="C24" s="259"/>
      <c r="D24" s="96"/>
      <c r="E24" s="200">
        <v>13</v>
      </c>
      <c r="F24" s="201" t="str">
        <f ca="1">VLOOKUP(E24,INDIRECT($AK$1),12,0)</f>
        <v/>
      </c>
      <c r="G24" s="98"/>
      <c r="I24" s="96"/>
      <c r="J24" s="200">
        <v>14</v>
      </c>
      <c r="K24" s="201" t="str">
        <f ca="1">VLOOKUP(J24,INDIRECT($AK$1),12,0)</f>
        <v/>
      </c>
      <c r="L24" s="98"/>
      <c r="N24" s="96"/>
      <c r="O24" s="200">
        <v>15</v>
      </c>
      <c r="P24" s="201">
        <f ca="1">VLOOKUP(O24,INDIRECT($AK$1),12,0)</f>
        <v>38</v>
      </c>
      <c r="Q24" s="98"/>
      <c r="S24" s="96"/>
      <c r="T24" s="200">
        <v>17</v>
      </c>
      <c r="U24" s="201">
        <f ca="1">VLOOKUP(T24,INDIRECT($AK$1),12,0)</f>
        <v>1</v>
      </c>
      <c r="V24" s="98"/>
      <c r="X24" s="96"/>
      <c r="Y24" s="200">
        <v>18</v>
      </c>
      <c r="Z24" s="201">
        <f ca="1">VLOOKUP(Y24,INDIRECT($AK$1),12,0)</f>
        <v>33</v>
      </c>
      <c r="AA24" s="98"/>
      <c r="AC24" s="96"/>
      <c r="AD24" s="200"/>
      <c r="AE24" s="201"/>
      <c r="AF24" s="98"/>
    </row>
    <row r="25" spans="2:32" ht="12.2" customHeight="1" x14ac:dyDescent="0.2">
      <c r="B25" s="304"/>
      <c r="C25" s="259"/>
      <c r="D25" s="96"/>
      <c r="E25" s="302" t="str">
        <f>VLOOKUP(E24,STARTOVKA,3,0)</f>
        <v>FRANZ Toni</v>
      </c>
      <c r="F25" s="302"/>
      <c r="G25" s="195"/>
      <c r="H25" s="196"/>
      <c r="I25" s="197"/>
      <c r="J25" s="302" t="str">
        <f>VLOOKUP(J24,STARTOVKA,3,0)</f>
        <v>BINAY Noah</v>
      </c>
      <c r="K25" s="302"/>
      <c r="L25" s="195"/>
      <c r="M25" s="196"/>
      <c r="N25" s="197"/>
      <c r="O25" s="302" t="str">
        <f>VLOOKUP(O24,STARTOVKA,3,0)</f>
        <v>BONNES Julius</v>
      </c>
      <c r="P25" s="302"/>
      <c r="Q25" s="195"/>
      <c r="R25" s="196"/>
      <c r="S25" s="197"/>
      <c r="T25" s="302" t="str">
        <f>VLOOKUP(T24,STARTOVKA,3,0)</f>
        <v>CLAUSS Marc</v>
      </c>
      <c r="U25" s="302"/>
      <c r="V25" s="195"/>
      <c r="W25" s="196"/>
      <c r="X25" s="197"/>
      <c r="Y25" s="302" t="str">
        <f>VLOOKUP(Y24,STARTOVKA,3,0)</f>
        <v>ZSCHOCKE Maximilian</v>
      </c>
      <c r="Z25" s="302"/>
      <c r="AA25" s="195"/>
      <c r="AB25" s="196"/>
      <c r="AC25" s="197"/>
      <c r="AD25" s="302"/>
      <c r="AE25" s="302"/>
      <c r="AF25" s="98"/>
    </row>
    <row r="26" spans="2:32" ht="18.75" customHeight="1" x14ac:dyDescent="0.2">
      <c r="B26" s="304"/>
      <c r="C26" s="259"/>
      <c r="D26" s="96"/>
      <c r="E26" s="198" t="str">
        <f ca="1">VLOOKUP(E24,INDIRECT($AK$1),8,0)</f>
        <v>DNF</v>
      </c>
      <c r="F26" s="199" t="str">
        <f ca="1">VLOOKUP(E24,INDIRECT($AK$1),9,0)</f>
        <v>DNF</v>
      </c>
      <c r="G26" s="98"/>
      <c r="I26" s="96"/>
      <c r="J26" s="198" t="str">
        <f ca="1">VLOOKUP(J24,INDIRECT($AK$1),8,0)</f>
        <v>DNF</v>
      </c>
      <c r="K26" s="199" t="str">
        <f ca="1">VLOOKUP(J24,INDIRECT($AK$1),9,0)</f>
        <v>DNF</v>
      </c>
      <c r="L26" s="98"/>
      <c r="N26" s="96"/>
      <c r="O26" s="198">
        <f ca="1">VLOOKUP(O24,INDIRECT($AK$1),8,0)</f>
        <v>0.50283564814814818</v>
      </c>
      <c r="P26" s="199">
        <f ca="1">VLOOKUP(O24,INDIRECT($AK$1),9,0)</f>
        <v>9.1435185185184675E-4</v>
      </c>
      <c r="Q26" s="98"/>
      <c r="S26" s="96"/>
      <c r="T26" s="198">
        <f ca="1">VLOOKUP(T24,INDIRECT($AK$1),8,0)</f>
        <v>0.50192129629629634</v>
      </c>
      <c r="U26" s="199">
        <f ca="1">VLOOKUP(T24,INDIRECT($AK$1),9,0)</f>
        <v>0</v>
      </c>
      <c r="V26" s="98"/>
      <c r="X26" s="96"/>
      <c r="Y26" s="198">
        <f ca="1">VLOOKUP(Y24,INDIRECT($AK$1),8,0)</f>
        <v>0.50283564814814818</v>
      </c>
      <c r="Z26" s="199">
        <f ca="1">VLOOKUP(Y24,INDIRECT($AK$1),9,0)</f>
        <v>9.1435185185184675E-4</v>
      </c>
      <c r="AA26" s="98"/>
      <c r="AC26" s="96"/>
      <c r="AD26" s="198"/>
      <c r="AE26" s="199"/>
      <c r="AF26" s="98"/>
    </row>
    <row r="27" spans="2:32" ht="3" customHeight="1" x14ac:dyDescent="0.2">
      <c r="B27" s="106"/>
      <c r="D27" s="99"/>
      <c r="E27" s="100"/>
      <c r="F27" s="100"/>
      <c r="G27" s="101"/>
      <c r="I27" s="99"/>
      <c r="J27" s="100"/>
      <c r="K27" s="100"/>
      <c r="L27" s="101"/>
      <c r="N27" s="99"/>
      <c r="O27" s="100"/>
      <c r="P27" s="100"/>
      <c r="Q27" s="101"/>
      <c r="S27" s="99"/>
      <c r="T27" s="100"/>
      <c r="U27" s="100"/>
      <c r="V27" s="101"/>
      <c r="X27" s="99"/>
      <c r="Y27" s="100"/>
      <c r="Z27" s="100"/>
      <c r="AA27" s="101"/>
      <c r="AC27" s="99"/>
      <c r="AD27" s="100"/>
      <c r="AE27" s="100"/>
      <c r="AF27" s="101"/>
    </row>
    <row r="28" spans="2:32" ht="3" customHeight="1" x14ac:dyDescent="0.2"/>
    <row r="29" spans="2:32" ht="3" customHeight="1" x14ac:dyDescent="0.2">
      <c r="B29" s="105"/>
      <c r="D29" s="93"/>
      <c r="E29" s="94"/>
      <c r="F29" s="94"/>
      <c r="G29" s="95"/>
      <c r="I29" s="93"/>
      <c r="J29" s="94"/>
      <c r="K29" s="94"/>
      <c r="L29" s="95"/>
      <c r="N29" s="93"/>
      <c r="O29" s="94"/>
      <c r="P29" s="94"/>
      <c r="Q29" s="95"/>
      <c r="S29" s="93"/>
      <c r="T29" s="94"/>
      <c r="U29" s="94"/>
      <c r="V29" s="95"/>
      <c r="X29" s="93"/>
      <c r="Y29" s="94"/>
      <c r="Z29" s="94"/>
      <c r="AA29" s="95"/>
      <c r="AC29" s="93"/>
      <c r="AD29" s="94"/>
      <c r="AE29" s="94"/>
      <c r="AF29" s="95"/>
    </row>
    <row r="30" spans="2:32" ht="18.75" customHeight="1" x14ac:dyDescent="0.2">
      <c r="B30" s="304" t="s">
        <v>132</v>
      </c>
      <c r="C30" s="259"/>
      <c r="D30" s="96"/>
      <c r="E30" s="200">
        <v>19</v>
      </c>
      <c r="F30" s="201">
        <f ca="1">VLOOKUP(E30,INDIRECT($AK$1),12,0)</f>
        <v>59</v>
      </c>
      <c r="G30" s="98"/>
      <c r="I30" s="96"/>
      <c r="J30" s="200">
        <v>20</v>
      </c>
      <c r="K30" s="201" t="str">
        <f ca="1">VLOOKUP(J30,INDIRECT($AK$1),12,0)</f>
        <v/>
      </c>
      <c r="L30" s="98"/>
      <c r="N30" s="96"/>
      <c r="O30" s="200">
        <v>21</v>
      </c>
      <c r="P30" s="201" t="str">
        <f ca="1">VLOOKUP(O30,INDIRECT($AK$1),12,0)</f>
        <v/>
      </c>
      <c r="Q30" s="98"/>
      <c r="S30" s="96"/>
      <c r="T30" s="200">
        <v>22</v>
      </c>
      <c r="U30" s="201">
        <f ca="1">VLOOKUP(T30,INDIRECT($AK$1),12,0)</f>
        <v>34</v>
      </c>
      <c r="V30" s="98"/>
      <c r="X30" s="96"/>
      <c r="Y30" s="200">
        <v>23</v>
      </c>
      <c r="Z30" s="201">
        <f ca="1">VLOOKUP(Y30,INDIRECT($AK$1),12,0)</f>
        <v>86</v>
      </c>
      <c r="AA30" s="98"/>
      <c r="AC30" s="96"/>
      <c r="AD30" s="200"/>
      <c r="AE30" s="201"/>
      <c r="AF30" s="98"/>
    </row>
    <row r="31" spans="2:32" ht="12.2" customHeight="1" x14ac:dyDescent="0.2">
      <c r="B31" s="304"/>
      <c r="C31" s="259"/>
      <c r="D31" s="96"/>
      <c r="E31" s="302" t="e">
        <f>VLOOKUP(E30,STARTOVKA,3,0)</f>
        <v>#N/A</v>
      </c>
      <c r="F31" s="302"/>
      <c r="G31" s="195"/>
      <c r="H31" s="196"/>
      <c r="I31" s="197"/>
      <c r="J31" s="302" t="e">
        <f>VLOOKUP(J30,STARTOVKA,3,0)</f>
        <v>#N/A</v>
      </c>
      <c r="K31" s="302"/>
      <c r="L31" s="195"/>
      <c r="M31" s="196"/>
      <c r="N31" s="197"/>
      <c r="O31" s="302" t="str">
        <f>VLOOKUP(O30,STARTOVKA,3,0)</f>
        <v>DICKEL Jorge</v>
      </c>
      <c r="P31" s="302"/>
      <c r="Q31" s="195"/>
      <c r="R31" s="196"/>
      <c r="S31" s="197"/>
      <c r="T31" s="302" t="str">
        <f>VLOOKUP(T30,STARTOVKA,3,0)</f>
        <v>HAUPT Tarik</v>
      </c>
      <c r="U31" s="302"/>
      <c r="V31" s="195"/>
      <c r="W31" s="196"/>
      <c r="X31" s="197"/>
      <c r="Y31" s="302" t="str">
        <f>VLOOKUP(Y30,STARTOVKA,3,0)</f>
        <v>POUL Rudolph</v>
      </c>
      <c r="Z31" s="302"/>
      <c r="AA31" s="195"/>
      <c r="AB31" s="196"/>
      <c r="AC31" s="197"/>
      <c r="AD31" s="302"/>
      <c r="AE31" s="302"/>
      <c r="AF31" s="98"/>
    </row>
    <row r="32" spans="2:32" ht="18.75" customHeight="1" x14ac:dyDescent="0.2">
      <c r="B32" s="304"/>
      <c r="C32" s="259"/>
      <c r="D32" s="96"/>
      <c r="E32" s="198">
        <f ca="1">VLOOKUP(E30,INDIRECT($AK$1),8,0)</f>
        <v>0.50283564814814818</v>
      </c>
      <c r="F32" s="199">
        <f ca="1">VLOOKUP(E30,INDIRECT($AK$1),9,0)</f>
        <v>9.1435185185184675E-4</v>
      </c>
      <c r="G32" s="98"/>
      <c r="I32" s="96"/>
      <c r="J32" s="198" t="str">
        <f ca="1">VLOOKUP(J30,INDIRECT($AK$1),8,0)</f>
        <v>DNF</v>
      </c>
      <c r="K32" s="199" t="str">
        <f ca="1">VLOOKUP(J30,INDIRECT($AK$1),9,0)</f>
        <v>DNF</v>
      </c>
      <c r="L32" s="98"/>
      <c r="N32" s="96"/>
      <c r="O32" s="198" t="str">
        <f ca="1">VLOOKUP(O30,INDIRECT($AK$1),8,0)</f>
        <v>DNF</v>
      </c>
      <c r="P32" s="199" t="str">
        <f ca="1">VLOOKUP(O30,INDIRECT($AK$1),9,0)</f>
        <v>DNF</v>
      </c>
      <c r="Q32" s="98"/>
      <c r="S32" s="96"/>
      <c r="T32" s="198">
        <f ca="1">VLOOKUP(T30,INDIRECT($AK$1),8,0)</f>
        <v>0.50283564814814818</v>
      </c>
      <c r="U32" s="199">
        <f ca="1">VLOOKUP(T30,INDIRECT($AK$1),9,0)</f>
        <v>9.1435185185184675E-4</v>
      </c>
      <c r="V32" s="98"/>
      <c r="X32" s="96"/>
      <c r="Y32" s="198">
        <f ca="1">VLOOKUP(Y30,INDIRECT($AK$1),8,0)</f>
        <v>0.50877314814814811</v>
      </c>
      <c r="Z32" s="199">
        <f ca="1">VLOOKUP(Y30,INDIRECT($AK$1),9,0)</f>
        <v>6.8518518518517757E-3</v>
      </c>
      <c r="AA32" s="98"/>
      <c r="AC32" s="96"/>
      <c r="AD32" s="198"/>
      <c r="AE32" s="199"/>
      <c r="AF32" s="98"/>
    </row>
    <row r="33" spans="2:32" ht="3" customHeight="1" x14ac:dyDescent="0.2">
      <c r="B33" s="106"/>
      <c r="D33" s="99"/>
      <c r="E33" s="100"/>
      <c r="F33" s="100"/>
      <c r="G33" s="101"/>
      <c r="I33" s="99"/>
      <c r="J33" s="100"/>
      <c r="K33" s="100"/>
      <c r="L33" s="101"/>
      <c r="N33" s="99"/>
      <c r="O33" s="100"/>
      <c r="P33" s="100"/>
      <c r="Q33" s="101"/>
      <c r="S33" s="99"/>
      <c r="T33" s="100"/>
      <c r="U33" s="100"/>
      <c r="V33" s="101"/>
      <c r="X33" s="99"/>
      <c r="Y33" s="100"/>
      <c r="Z33" s="100"/>
      <c r="AA33" s="101"/>
      <c r="AC33" s="99"/>
      <c r="AD33" s="100"/>
      <c r="AE33" s="100"/>
      <c r="AF33" s="101"/>
    </row>
    <row r="34" spans="2:32" ht="3" customHeight="1" x14ac:dyDescent="0.2"/>
    <row r="35" spans="2:32" ht="3" customHeight="1" x14ac:dyDescent="0.2">
      <c r="B35" s="105"/>
      <c r="D35" s="93"/>
      <c r="E35" s="94"/>
      <c r="F35" s="94"/>
      <c r="G35" s="95"/>
      <c r="I35" s="93"/>
      <c r="J35" s="94"/>
      <c r="K35" s="94"/>
      <c r="L35" s="95"/>
      <c r="N35" s="93"/>
      <c r="O35" s="94"/>
      <c r="P35" s="94"/>
      <c r="Q35" s="95"/>
      <c r="S35" s="93"/>
      <c r="T35" s="94"/>
      <c r="U35" s="94"/>
      <c r="V35" s="95"/>
      <c r="X35" s="93"/>
      <c r="Y35" s="94"/>
      <c r="Z35" s="94"/>
      <c r="AA35" s="95"/>
      <c r="AC35" s="93"/>
      <c r="AD35" s="94"/>
      <c r="AE35" s="94"/>
      <c r="AF35" s="95"/>
    </row>
    <row r="36" spans="2:32" ht="18.75" customHeight="1" x14ac:dyDescent="0.2">
      <c r="B36" s="304" t="s">
        <v>136</v>
      </c>
      <c r="C36" s="259"/>
      <c r="D36" s="96"/>
      <c r="E36" s="200">
        <v>25</v>
      </c>
      <c r="F36" s="201">
        <f ca="1">VLOOKUP(E36,INDIRECT($AK$1),12,0)</f>
        <v>49</v>
      </c>
      <c r="G36" s="98"/>
      <c r="I36" s="96"/>
      <c r="J36" s="200">
        <v>26</v>
      </c>
      <c r="K36" s="201">
        <f ca="1">VLOOKUP(J36,INDIRECT($AK$1),12,0)</f>
        <v>18</v>
      </c>
      <c r="L36" s="98"/>
      <c r="N36" s="96"/>
      <c r="O36" s="200">
        <v>27</v>
      </c>
      <c r="P36" s="201">
        <f ca="1">VLOOKUP(O36,INDIRECT($AK$1),12,0)</f>
        <v>45</v>
      </c>
      <c r="Q36" s="98"/>
      <c r="S36" s="96"/>
      <c r="T36" s="200">
        <v>28</v>
      </c>
      <c r="U36" s="201" t="str">
        <f ca="1">VLOOKUP(T36,INDIRECT($AK$1),12,0)</f>
        <v/>
      </c>
      <c r="V36" s="98"/>
      <c r="X36" s="96"/>
      <c r="Y36" s="200">
        <v>29</v>
      </c>
      <c r="Z36" s="201" t="str">
        <f ca="1">VLOOKUP(Y36,INDIRECT($AK$1),12,0)</f>
        <v/>
      </c>
      <c r="AA36" s="98"/>
      <c r="AC36" s="96"/>
      <c r="AD36" s="200">
        <v>30</v>
      </c>
      <c r="AE36" s="201">
        <f ca="1">VLOOKUP(AD36,INDIRECT($AK$1),12,0)</f>
        <v>69</v>
      </c>
      <c r="AF36" s="98"/>
    </row>
    <row r="37" spans="2:32" ht="12.2" customHeight="1" x14ac:dyDescent="0.2">
      <c r="B37" s="304"/>
      <c r="C37" s="259"/>
      <c r="D37" s="96"/>
      <c r="E37" s="302" t="e">
        <f>VLOOKUP(E36,STARTOVKA,3,0)</f>
        <v>#N/A</v>
      </c>
      <c r="F37" s="302"/>
      <c r="G37" s="195"/>
      <c r="H37" s="196"/>
      <c r="I37" s="197"/>
      <c r="J37" s="302" t="e">
        <f>VLOOKUP(J36,STARTOVKA,3,0)</f>
        <v>#N/A</v>
      </c>
      <c r="K37" s="302"/>
      <c r="L37" s="195"/>
      <c r="M37" s="196"/>
      <c r="N37" s="197"/>
      <c r="O37" s="302" t="e">
        <f>VLOOKUP(O36,STARTOVKA,3,0)</f>
        <v>#N/A</v>
      </c>
      <c r="P37" s="302"/>
      <c r="Q37" s="195"/>
      <c r="R37" s="196"/>
      <c r="S37" s="197"/>
      <c r="T37" s="302" t="e">
        <f>VLOOKUP(T36,STARTOVKA,3,0)</f>
        <v>#N/A</v>
      </c>
      <c r="U37" s="302"/>
      <c r="V37" s="195"/>
      <c r="W37" s="196"/>
      <c r="X37" s="197"/>
      <c r="Y37" s="302" t="e">
        <f>VLOOKUP(Y36,STARTOVKA,3,0)</f>
        <v>#N/A</v>
      </c>
      <c r="Z37" s="302"/>
      <c r="AA37" s="195"/>
      <c r="AB37" s="196"/>
      <c r="AC37" s="197"/>
      <c r="AD37" s="302" t="e">
        <f>VLOOKUP(AD36,STARTOVKA,3,0)</f>
        <v>#N/A</v>
      </c>
      <c r="AE37" s="302"/>
      <c r="AF37" s="98"/>
    </row>
    <row r="38" spans="2:32" ht="18.75" customHeight="1" x14ac:dyDescent="0.2">
      <c r="B38" s="304"/>
      <c r="C38" s="259"/>
      <c r="D38" s="96"/>
      <c r="E38" s="198">
        <f ca="1">VLOOKUP(E36,INDIRECT($AK$1),8,0)</f>
        <v>0.50283564814814818</v>
      </c>
      <c r="F38" s="199">
        <f ca="1">VLOOKUP(E36,INDIRECT($AK$1),9,0)</f>
        <v>9.1435185185184675E-4</v>
      </c>
      <c r="G38" s="98"/>
      <c r="I38" s="96"/>
      <c r="J38" s="198">
        <f ca="1">VLOOKUP(J36,INDIRECT($AK$1),8,0)</f>
        <v>0.50283564814814818</v>
      </c>
      <c r="K38" s="199">
        <f ca="1">VLOOKUP(J36,INDIRECT($AK$1),9,0)</f>
        <v>9.1435185185184675E-4</v>
      </c>
      <c r="L38" s="98"/>
      <c r="N38" s="96"/>
      <c r="O38" s="198">
        <f ca="1">VLOOKUP(O36,INDIRECT($AK$1),8,0)</f>
        <v>0.50280092592592596</v>
      </c>
      <c r="P38" s="199">
        <f ca="1">VLOOKUP(O36,INDIRECT($AK$1),9,0)</f>
        <v>8.796296296296191E-4</v>
      </c>
      <c r="Q38" s="98"/>
      <c r="S38" s="96"/>
      <c r="T38" s="198" t="str">
        <f ca="1">VLOOKUP(T36,INDIRECT($AK$1),8,0)</f>
        <v>DNF</v>
      </c>
      <c r="U38" s="199" t="str">
        <f ca="1">VLOOKUP(T36,INDIRECT($AK$1),9,0)</f>
        <v>DNF</v>
      </c>
      <c r="V38" s="98"/>
      <c r="X38" s="96"/>
      <c r="Y38" s="198" t="str">
        <f ca="1">VLOOKUP(Y36,INDIRECT($AK$1),8,0)</f>
        <v>DNF</v>
      </c>
      <c r="Z38" s="199" t="str">
        <f ca="1">VLOOKUP(Y36,INDIRECT($AK$1),9,0)</f>
        <v>DNF</v>
      </c>
      <c r="AA38" s="98"/>
      <c r="AC38" s="96"/>
      <c r="AD38" s="198">
        <f ca="1">VLOOKUP(AD36,INDIRECT($AK$1),8,0)</f>
        <v>0.50385416666666671</v>
      </c>
      <c r="AE38" s="199">
        <f ca="1">VLOOKUP(AD36,INDIRECT($AK$1),9,0)</f>
        <v>1.9328703703703765E-3</v>
      </c>
      <c r="AF38" s="98"/>
    </row>
    <row r="39" spans="2:32" ht="3" customHeight="1" x14ac:dyDescent="0.2">
      <c r="B39" s="106"/>
      <c r="D39" s="99"/>
      <c r="E39" s="100"/>
      <c r="F39" s="100"/>
      <c r="G39" s="101"/>
      <c r="I39" s="99"/>
      <c r="J39" s="100"/>
      <c r="K39" s="100"/>
      <c r="L39" s="101"/>
      <c r="N39" s="99"/>
      <c r="O39" s="100"/>
      <c r="P39" s="100"/>
      <c r="Q39" s="101"/>
      <c r="S39" s="99"/>
      <c r="T39" s="100"/>
      <c r="U39" s="100"/>
      <c r="V39" s="101"/>
      <c r="X39" s="99"/>
      <c r="Y39" s="100"/>
      <c r="Z39" s="100"/>
      <c r="AA39" s="101"/>
      <c r="AC39" s="99"/>
      <c r="AD39" s="100"/>
      <c r="AE39" s="100"/>
      <c r="AF39" s="101"/>
    </row>
    <row r="40" spans="2:32" ht="3" customHeight="1" x14ac:dyDescent="0.2"/>
    <row r="41" spans="2:32" ht="3" customHeight="1" x14ac:dyDescent="0.2">
      <c r="B41" s="105"/>
      <c r="D41" s="93"/>
      <c r="E41" s="94"/>
      <c r="F41" s="94"/>
      <c r="G41" s="95"/>
      <c r="I41" s="93"/>
      <c r="J41" s="94"/>
      <c r="K41" s="94"/>
      <c r="L41" s="95"/>
      <c r="N41" s="93"/>
      <c r="O41" s="94"/>
      <c r="P41" s="94"/>
      <c r="Q41" s="95"/>
      <c r="S41" s="93"/>
      <c r="T41" s="94"/>
      <c r="U41" s="94"/>
      <c r="V41" s="95"/>
      <c r="X41" s="93"/>
      <c r="Y41" s="94"/>
      <c r="Z41" s="94"/>
      <c r="AA41" s="95"/>
      <c r="AC41" s="93"/>
      <c r="AD41" s="94"/>
      <c r="AE41" s="94"/>
      <c r="AF41" s="95"/>
    </row>
    <row r="42" spans="2:32" ht="18.75" customHeight="1" x14ac:dyDescent="0.2">
      <c r="B42" s="304" t="s">
        <v>138</v>
      </c>
      <c r="C42" s="259"/>
      <c r="D42" s="96"/>
      <c r="E42" s="200">
        <v>31</v>
      </c>
      <c r="F42" s="201">
        <f ca="1">VLOOKUP(E42,INDIRECT($AK$1),12,0)</f>
        <v>76</v>
      </c>
      <c r="G42" s="98"/>
      <c r="I42" s="96"/>
      <c r="J42" s="200">
        <v>32</v>
      </c>
      <c r="K42" s="201" t="str">
        <f ca="1">VLOOKUP(J42,INDIRECT($AK$1),12,0)</f>
        <v/>
      </c>
      <c r="L42" s="98"/>
      <c r="N42" s="96"/>
      <c r="O42" s="200">
        <v>33</v>
      </c>
      <c r="P42" s="201">
        <f ca="1">VLOOKUP(O42,INDIRECT($AK$1),12,0)</f>
        <v>77</v>
      </c>
      <c r="Q42" s="98"/>
      <c r="S42" s="96"/>
      <c r="T42" s="200">
        <v>34</v>
      </c>
      <c r="U42" s="201" t="str">
        <f ca="1">VLOOKUP(T42,INDIRECT($AK$1),12,0)</f>
        <v/>
      </c>
      <c r="V42" s="98"/>
      <c r="X42" s="96"/>
      <c r="Y42" s="200">
        <v>35</v>
      </c>
      <c r="Z42" s="201">
        <f ca="1">VLOOKUP(Y42,INDIRECT($AK$1),12,0)</f>
        <v>20</v>
      </c>
      <c r="AA42" s="98"/>
      <c r="AC42" s="96"/>
      <c r="AD42" s="200">
        <v>36</v>
      </c>
      <c r="AE42" s="201">
        <f ca="1">VLOOKUP(AD42,INDIRECT($AK$1),12,0)</f>
        <v>85</v>
      </c>
      <c r="AF42" s="98"/>
    </row>
    <row r="43" spans="2:32" ht="12.2" customHeight="1" x14ac:dyDescent="0.2">
      <c r="B43" s="304"/>
      <c r="C43" s="259"/>
      <c r="D43" s="96"/>
      <c r="E43" s="302" t="str">
        <f>VLOOKUP(E42,STARTOVKA,3,0)</f>
        <v xml:space="preserve">MORÁVEK Zdeněk </v>
      </c>
      <c r="F43" s="302"/>
      <c r="G43" s="195"/>
      <c r="H43" s="196"/>
      <c r="I43" s="197"/>
      <c r="J43" s="302" t="str">
        <f>VLOOKUP(J42,STARTOVKA,3,0)</f>
        <v xml:space="preserve">KUNT Lukáš </v>
      </c>
      <c r="K43" s="302"/>
      <c r="L43" s="195"/>
      <c r="M43" s="196"/>
      <c r="N43" s="197"/>
      <c r="O43" s="302" t="str">
        <f>VLOOKUP(O42,STARTOVKA,3,0)</f>
        <v xml:space="preserve">VOJÍŘ Jaroslav </v>
      </c>
      <c r="P43" s="302"/>
      <c r="Q43" s="195"/>
      <c r="R43" s="196"/>
      <c r="S43" s="197"/>
      <c r="T43" s="302" t="str">
        <f>VLOOKUP(T42,STARTOVKA,3,0)</f>
        <v xml:space="preserve">SCHUBERT Štěpán </v>
      </c>
      <c r="U43" s="302"/>
      <c r="V43" s="195"/>
      <c r="W43" s="196"/>
      <c r="X43" s="197"/>
      <c r="Y43" s="302" t="str">
        <f>VLOOKUP(Y42,STARTOVKA,3,0)</f>
        <v xml:space="preserve">KUTIŠ Martin </v>
      </c>
      <c r="Z43" s="302"/>
      <c r="AA43" s="195"/>
      <c r="AB43" s="196"/>
      <c r="AC43" s="197"/>
      <c r="AD43" s="302" t="e">
        <f>VLOOKUP(AD42,STARTOVKA,3,0)</f>
        <v>#N/A</v>
      </c>
      <c r="AE43" s="302"/>
      <c r="AF43" s="98"/>
    </row>
    <row r="44" spans="2:32" ht="18.75" customHeight="1" x14ac:dyDescent="0.2">
      <c r="B44" s="304"/>
      <c r="C44" s="259"/>
      <c r="D44" s="96"/>
      <c r="E44" s="198">
        <f ca="1">VLOOKUP(E42,INDIRECT($AK$1),8,0)</f>
        <v>0.50813657407407409</v>
      </c>
      <c r="F44" s="199">
        <f ca="1">VLOOKUP(E42,INDIRECT($AK$1),9,0)</f>
        <v>6.2152777777777501E-3</v>
      </c>
      <c r="G44" s="98"/>
      <c r="I44" s="96"/>
      <c r="J44" s="198" t="str">
        <f ca="1">VLOOKUP(J42,INDIRECT($AK$1),8,0)</f>
        <v>DNF</v>
      </c>
      <c r="K44" s="199" t="str">
        <f ca="1">VLOOKUP(J42,INDIRECT($AK$1),9,0)</f>
        <v>DNF</v>
      </c>
      <c r="L44" s="98"/>
      <c r="N44" s="96"/>
      <c r="O44" s="198">
        <f ca="1">VLOOKUP(O42,INDIRECT($AK$1),8,0)</f>
        <v>0.50596064814814812</v>
      </c>
      <c r="P44" s="199">
        <f ca="1">VLOOKUP(O42,INDIRECT($AK$1),9,0)</f>
        <v>4.0393518518517801E-3</v>
      </c>
      <c r="Q44" s="98"/>
      <c r="S44" s="96"/>
      <c r="T44" s="198" t="str">
        <f ca="1">VLOOKUP(T42,INDIRECT($AK$1),8,0)</f>
        <v>DNF</v>
      </c>
      <c r="U44" s="199" t="str">
        <f ca="1">VLOOKUP(T42,INDIRECT($AK$1),9,0)</f>
        <v>DNF</v>
      </c>
      <c r="V44" s="98"/>
      <c r="X44" s="96"/>
      <c r="Y44" s="198">
        <f ca="1">VLOOKUP(Y42,INDIRECT($AK$1),8,0)</f>
        <v>0.50283564814814818</v>
      </c>
      <c r="Z44" s="199">
        <f ca="1">VLOOKUP(Y42,INDIRECT($AK$1),9,0)</f>
        <v>9.1435185185184675E-4</v>
      </c>
      <c r="AA44" s="98"/>
      <c r="AC44" s="96"/>
      <c r="AD44" s="198">
        <f ca="1">VLOOKUP(AD42,INDIRECT($AK$1),8,0)</f>
        <v>0.50813657407407409</v>
      </c>
      <c r="AE44" s="199">
        <f ca="1">VLOOKUP(AD42,INDIRECT($AK$1),9,0)</f>
        <v>6.2152777777777501E-3</v>
      </c>
      <c r="AF44" s="98"/>
    </row>
    <row r="45" spans="2:32" ht="3" customHeight="1" x14ac:dyDescent="0.2">
      <c r="B45" s="106"/>
      <c r="D45" s="99"/>
      <c r="E45" s="100"/>
      <c r="F45" s="100"/>
      <c r="G45" s="101"/>
      <c r="I45" s="99"/>
      <c r="J45" s="100"/>
      <c r="K45" s="100"/>
      <c r="L45" s="101"/>
      <c r="N45" s="99"/>
      <c r="O45" s="100"/>
      <c r="P45" s="100"/>
      <c r="Q45" s="101"/>
      <c r="S45" s="99"/>
      <c r="T45" s="100"/>
      <c r="U45" s="100"/>
      <c r="V45" s="101"/>
      <c r="X45" s="99"/>
      <c r="Y45" s="100"/>
      <c r="Z45" s="100"/>
      <c r="AA45" s="101"/>
      <c r="AC45" s="99"/>
      <c r="AD45" s="100"/>
      <c r="AE45" s="100"/>
      <c r="AF45" s="101"/>
    </row>
    <row r="46" spans="2:32" ht="3" customHeight="1" x14ac:dyDescent="0.2"/>
    <row r="47" spans="2:32" ht="3" customHeight="1" x14ac:dyDescent="0.2">
      <c r="B47" s="105"/>
      <c r="D47" s="93"/>
      <c r="E47" s="94"/>
      <c r="F47" s="94"/>
      <c r="G47" s="95"/>
      <c r="I47" s="93"/>
      <c r="J47" s="94"/>
      <c r="K47" s="94"/>
      <c r="L47" s="95"/>
      <c r="N47" s="93"/>
      <c r="O47" s="94"/>
      <c r="P47" s="94"/>
      <c r="Q47" s="95"/>
      <c r="S47" s="93"/>
      <c r="T47" s="94"/>
      <c r="U47" s="94"/>
      <c r="V47" s="95"/>
      <c r="X47" s="93"/>
      <c r="Y47" s="94"/>
      <c r="Z47" s="94"/>
      <c r="AA47" s="95"/>
      <c r="AC47" s="93"/>
      <c r="AD47" s="94"/>
      <c r="AE47" s="94"/>
      <c r="AF47" s="95"/>
    </row>
    <row r="48" spans="2:32" ht="18.75" customHeight="1" x14ac:dyDescent="0.2">
      <c r="B48" s="304" t="s">
        <v>140</v>
      </c>
      <c r="C48" s="259"/>
      <c r="D48" s="96"/>
      <c r="E48" s="200">
        <v>37</v>
      </c>
      <c r="F48" s="201">
        <f ca="1">VLOOKUP(E48,INDIRECT($AK$1),12,0)</f>
        <v>88</v>
      </c>
      <c r="G48" s="98"/>
      <c r="I48" s="96"/>
      <c r="J48" s="200">
        <v>38</v>
      </c>
      <c r="K48" s="201">
        <f ca="1">VLOOKUP(J48,INDIRECT($AK$1),12,0)</f>
        <v>97</v>
      </c>
      <c r="L48" s="98"/>
      <c r="N48" s="96"/>
      <c r="O48" s="200">
        <v>39</v>
      </c>
      <c r="P48" s="201">
        <f ca="1">VLOOKUP(O48,INDIRECT($AK$1),12,0)</f>
        <v>40</v>
      </c>
      <c r="Q48" s="98"/>
      <c r="S48" s="96"/>
      <c r="T48" s="200">
        <v>40</v>
      </c>
      <c r="U48" s="201">
        <f ca="1">VLOOKUP(T48,INDIRECT($AK$1),12,0)</f>
        <v>2</v>
      </c>
      <c r="V48" s="98"/>
      <c r="X48" s="96"/>
      <c r="Y48" s="200">
        <v>41</v>
      </c>
      <c r="Z48" s="201">
        <f ca="1">VLOOKUP(Y48,INDIRECT($AK$1),12,0)</f>
        <v>82</v>
      </c>
      <c r="AA48" s="98"/>
      <c r="AC48" s="96"/>
      <c r="AD48" s="200">
        <v>42</v>
      </c>
      <c r="AE48" s="201">
        <f ca="1">VLOOKUP(AD48,INDIRECT($AK$1),12,0)</f>
        <v>98</v>
      </c>
      <c r="AF48" s="98"/>
    </row>
    <row r="49" spans="2:32" ht="12.2" customHeight="1" x14ac:dyDescent="0.2">
      <c r="B49" s="304"/>
      <c r="C49" s="259"/>
      <c r="D49" s="96"/>
      <c r="E49" s="302" t="e">
        <f>VLOOKUP(E48,STARTOVKA,3,0)</f>
        <v>#N/A</v>
      </c>
      <c r="F49" s="302"/>
      <c r="G49" s="195"/>
      <c r="H49" s="196"/>
      <c r="I49" s="197"/>
      <c r="J49" s="302" t="e">
        <f>VLOOKUP(J48,STARTOVKA,3,0)</f>
        <v>#N/A</v>
      </c>
      <c r="K49" s="302"/>
      <c r="L49" s="195"/>
      <c r="M49" s="196"/>
      <c r="N49" s="197"/>
      <c r="O49" s="302" t="e">
        <f>VLOOKUP(O48,STARTOVKA,3,0)</f>
        <v>#N/A</v>
      </c>
      <c r="P49" s="302"/>
      <c r="Q49" s="195"/>
      <c r="R49" s="196"/>
      <c r="S49" s="197"/>
      <c r="T49" s="302" t="e">
        <f>VLOOKUP(T48,STARTOVKA,3,0)</f>
        <v>#N/A</v>
      </c>
      <c r="U49" s="302"/>
      <c r="V49" s="195"/>
      <c r="W49" s="196"/>
      <c r="X49" s="197"/>
      <c r="Y49" s="302" t="str">
        <f>VLOOKUP(Y48,STARTOVKA,3,0)</f>
        <v xml:space="preserve">ŠULC Jakub </v>
      </c>
      <c r="Z49" s="302"/>
      <c r="AA49" s="195"/>
      <c r="AB49" s="196"/>
      <c r="AC49" s="197"/>
      <c r="AD49" s="302" t="str">
        <f>VLOOKUP(AD48,STARTOVKA,3,0)</f>
        <v xml:space="preserve">ANDRŠ Jakub </v>
      </c>
      <c r="AE49" s="302"/>
      <c r="AF49" s="98"/>
    </row>
    <row r="50" spans="2:32" ht="18.75" customHeight="1" x14ac:dyDescent="0.2">
      <c r="B50" s="304"/>
      <c r="C50" s="259"/>
      <c r="D50" s="96"/>
      <c r="E50" s="198">
        <f ca="1">VLOOKUP(E48,INDIRECT($AK$1),8,0)</f>
        <v>0.51189814814814816</v>
      </c>
      <c r="F50" s="199">
        <f ca="1">VLOOKUP(E48,INDIRECT($AK$1),9,0)</f>
        <v>9.9768518518518201E-3</v>
      </c>
      <c r="G50" s="98"/>
      <c r="I50" s="96"/>
      <c r="J50" s="198">
        <f ca="1">VLOOKUP(J48,INDIRECT($AK$1),8,0)</f>
        <v>0.51667824074074076</v>
      </c>
      <c r="K50" s="199">
        <f ca="1">VLOOKUP(J48,INDIRECT($AK$1),9,0)</f>
        <v>1.475694444444442E-2</v>
      </c>
      <c r="L50" s="98"/>
      <c r="N50" s="96"/>
      <c r="O50" s="198">
        <f ca="1">VLOOKUP(O48,INDIRECT($AK$1),8,0)</f>
        <v>0.50283564814814818</v>
      </c>
      <c r="P50" s="199">
        <f ca="1">VLOOKUP(O48,INDIRECT($AK$1),9,0)</f>
        <v>9.1435185185184675E-4</v>
      </c>
      <c r="Q50" s="98"/>
      <c r="S50" s="96"/>
      <c r="T50" s="198">
        <f ca="1">VLOOKUP(T48,INDIRECT($AK$1),8,0)</f>
        <v>0.50192129629629634</v>
      </c>
      <c r="U50" s="199">
        <f ca="1">VLOOKUP(T48,INDIRECT($AK$1),9,0)</f>
        <v>0</v>
      </c>
      <c r="V50" s="98"/>
      <c r="X50" s="96"/>
      <c r="Y50" s="198">
        <f ca="1">VLOOKUP(Y48,INDIRECT($AK$1),8,0)</f>
        <v>0.50892361111111117</v>
      </c>
      <c r="Z50" s="199">
        <f ca="1">VLOOKUP(Y48,INDIRECT($AK$1),9,0)</f>
        <v>7.0023148148148362E-3</v>
      </c>
      <c r="AA50" s="98"/>
      <c r="AC50" s="96"/>
      <c r="AD50" s="198">
        <f ca="1">VLOOKUP(AD48,INDIRECT($AK$1),8,0)</f>
        <v>0.52020833333333338</v>
      </c>
      <c r="AE50" s="199">
        <f ca="1">VLOOKUP(AD48,INDIRECT($AK$1),9,0)</f>
        <v>1.8287037037037046E-2</v>
      </c>
      <c r="AF50" s="98"/>
    </row>
    <row r="51" spans="2:32" ht="3" customHeight="1" x14ac:dyDescent="0.2">
      <c r="B51" s="106"/>
      <c r="D51" s="99"/>
      <c r="E51" s="100"/>
      <c r="F51" s="100"/>
      <c r="G51" s="101"/>
      <c r="I51" s="99"/>
      <c r="J51" s="100"/>
      <c r="K51" s="100"/>
      <c r="L51" s="101"/>
      <c r="N51" s="99"/>
      <c r="O51" s="100"/>
      <c r="P51" s="100"/>
      <c r="Q51" s="101"/>
      <c r="S51" s="99"/>
      <c r="T51" s="100"/>
      <c r="U51" s="100"/>
      <c r="V51" s="101"/>
      <c r="X51" s="99"/>
      <c r="Y51" s="100"/>
      <c r="Z51" s="100"/>
      <c r="AA51" s="101"/>
      <c r="AC51" s="99"/>
      <c r="AD51" s="100"/>
      <c r="AE51" s="100"/>
      <c r="AF51" s="101"/>
    </row>
    <row r="52" spans="2:32" ht="3" customHeight="1" x14ac:dyDescent="0.2"/>
    <row r="53" spans="2:32" ht="3" customHeight="1" x14ac:dyDescent="0.2">
      <c r="B53" s="105"/>
      <c r="D53" s="93"/>
      <c r="E53" s="94"/>
      <c r="F53" s="94"/>
      <c r="G53" s="95"/>
      <c r="I53" s="93"/>
      <c r="J53" s="94"/>
      <c r="K53" s="94"/>
      <c r="L53" s="95"/>
      <c r="N53" s="93"/>
      <c r="O53" s="94"/>
      <c r="P53" s="94"/>
      <c r="Q53" s="95"/>
      <c r="S53" s="93"/>
      <c r="T53" s="94"/>
      <c r="U53" s="94"/>
      <c r="V53" s="95"/>
      <c r="X53" s="93"/>
      <c r="Y53" s="94"/>
      <c r="Z53" s="94"/>
      <c r="AA53" s="95"/>
      <c r="AC53" s="93"/>
      <c r="AD53" s="94"/>
      <c r="AE53" s="94"/>
      <c r="AF53" s="95"/>
    </row>
    <row r="54" spans="2:32" ht="18.75" customHeight="1" x14ac:dyDescent="0.2">
      <c r="B54" s="304" t="s">
        <v>142</v>
      </c>
      <c r="C54" s="259"/>
      <c r="D54" s="96"/>
      <c r="E54" s="200">
        <v>43</v>
      </c>
      <c r="F54" s="201" t="str">
        <f ca="1">VLOOKUP(E54,INDIRECT($AK$1),12,0)</f>
        <v/>
      </c>
      <c r="G54" s="98"/>
      <c r="I54" s="96"/>
      <c r="J54" s="200">
        <v>44</v>
      </c>
      <c r="K54" s="201">
        <f ca="1">VLOOKUP(J54,INDIRECT($AK$1),12,0)</f>
        <v>80</v>
      </c>
      <c r="L54" s="98"/>
      <c r="N54" s="96"/>
      <c r="O54" s="200">
        <v>45</v>
      </c>
      <c r="P54" s="201" t="str">
        <f ca="1">VLOOKUP(O54,INDIRECT($AK$1),12,0)</f>
        <v/>
      </c>
      <c r="Q54" s="98"/>
      <c r="S54" s="96"/>
      <c r="T54" s="200">
        <v>46</v>
      </c>
      <c r="U54" s="201">
        <f ca="1">VLOOKUP(T54,INDIRECT($AK$1),12,0)</f>
        <v>91</v>
      </c>
      <c r="V54" s="98"/>
      <c r="X54" s="96"/>
      <c r="Y54" s="200">
        <v>47</v>
      </c>
      <c r="Z54" s="201">
        <f ca="1">VLOOKUP(Y54,INDIRECT($AK$1),12,0)</f>
        <v>70</v>
      </c>
      <c r="AA54" s="98"/>
      <c r="AC54" s="96"/>
      <c r="AD54" s="200">
        <v>48</v>
      </c>
      <c r="AE54" s="201">
        <f ca="1">VLOOKUP(AD54,INDIRECT($AK$1),12,0)</f>
        <v>13</v>
      </c>
      <c r="AF54" s="98"/>
    </row>
    <row r="55" spans="2:32" ht="12.2" customHeight="1" x14ac:dyDescent="0.2">
      <c r="B55" s="304"/>
      <c r="C55" s="259"/>
      <c r="D55" s="96"/>
      <c r="E55" s="302" t="str">
        <f>VLOOKUP(E54,STARTOVKA,3,0)</f>
        <v xml:space="preserve">HONZÁK David </v>
      </c>
      <c r="F55" s="302"/>
      <c r="G55" s="195"/>
      <c r="H55" s="196"/>
      <c r="I55" s="197"/>
      <c r="J55" s="302" t="str">
        <f>VLOOKUP(J54,STARTOVKA,3,0)</f>
        <v xml:space="preserve">JUREČKA Jiří </v>
      </c>
      <c r="K55" s="302"/>
      <c r="L55" s="195"/>
      <c r="M55" s="196"/>
      <c r="N55" s="197"/>
      <c r="O55" s="302" t="str">
        <f>VLOOKUP(O54,STARTOVKA,3,0)</f>
        <v xml:space="preserve">LEHKÝ Roman </v>
      </c>
      <c r="P55" s="302"/>
      <c r="Q55" s="195"/>
      <c r="R55" s="196"/>
      <c r="S55" s="197"/>
      <c r="T55" s="302" t="str">
        <f>VLOOKUP(T54,STARTOVKA,3,0)</f>
        <v xml:space="preserve">NOVOTNÝ Jakub </v>
      </c>
      <c r="U55" s="302"/>
      <c r="V55" s="195"/>
      <c r="W55" s="196"/>
      <c r="X55" s="197"/>
      <c r="Y55" s="302" t="str">
        <f>VLOOKUP(Y54,STARTOVKA,3,0)</f>
        <v xml:space="preserve">PRENĚK Ondřej </v>
      </c>
      <c r="Z55" s="302"/>
      <c r="AA55" s="195"/>
      <c r="AB55" s="196"/>
      <c r="AC55" s="197"/>
      <c r="AD55" s="302" t="str">
        <f>VLOOKUP(AD54,STARTOVKA,3,0)</f>
        <v xml:space="preserve">SIRŮČEK Václav </v>
      </c>
      <c r="AE55" s="302"/>
      <c r="AF55" s="98"/>
    </row>
    <row r="56" spans="2:32" ht="18.75" customHeight="1" x14ac:dyDescent="0.2">
      <c r="B56" s="304"/>
      <c r="C56" s="259"/>
      <c r="D56" s="96"/>
      <c r="E56" s="198" t="str">
        <f ca="1">VLOOKUP(E54,INDIRECT($AK$1),8,0)</f>
        <v>DNF</v>
      </c>
      <c r="F56" s="199" t="str">
        <f ca="1">VLOOKUP(E54,INDIRECT($AK$1),9,0)</f>
        <v>DNF</v>
      </c>
      <c r="G56" s="98"/>
      <c r="I56" s="96"/>
      <c r="J56" s="198">
        <f ca="1">VLOOKUP(J54,INDIRECT($AK$1),8,0)</f>
        <v>0.50763888888888886</v>
      </c>
      <c r="K56" s="199">
        <f ca="1">VLOOKUP(J54,INDIRECT($AK$1),9,0)</f>
        <v>5.7175925925925242E-3</v>
      </c>
      <c r="L56" s="98"/>
      <c r="N56" s="96"/>
      <c r="O56" s="198" t="str">
        <f ca="1">VLOOKUP(O54,INDIRECT($AK$1),8,0)</f>
        <v>DNF</v>
      </c>
      <c r="P56" s="199" t="str">
        <f ca="1">VLOOKUP(O54,INDIRECT($AK$1),9,0)</f>
        <v>DNF</v>
      </c>
      <c r="Q56" s="98"/>
      <c r="S56" s="96"/>
      <c r="T56" s="198">
        <f ca="1">VLOOKUP(T54,INDIRECT($AK$1),8,0)</f>
        <v>0.51009259259259265</v>
      </c>
      <c r="U56" s="199">
        <f ca="1">VLOOKUP(T54,INDIRECT($AK$1),9,0)</f>
        <v>8.1712962962963154E-3</v>
      </c>
      <c r="V56" s="98"/>
      <c r="X56" s="96"/>
      <c r="Y56" s="198">
        <f ca="1">VLOOKUP(Y54,INDIRECT($AK$1),8,0)</f>
        <v>0.50820601851851854</v>
      </c>
      <c r="Z56" s="199">
        <f ca="1">VLOOKUP(Y54,INDIRECT($AK$1),9,0)</f>
        <v>6.2847222222222054E-3</v>
      </c>
      <c r="AA56" s="98"/>
      <c r="AC56" s="96"/>
      <c r="AD56" s="198">
        <f ca="1">VLOOKUP(AD54,INDIRECT($AK$1),8,0)</f>
        <v>0.5024305555555556</v>
      </c>
      <c r="AE56" s="199">
        <f ca="1">VLOOKUP(AD54,INDIRECT($AK$1),9,0)</f>
        <v>5.0925925925926485E-4</v>
      </c>
      <c r="AF56" s="98"/>
    </row>
    <row r="57" spans="2:32" ht="3" customHeight="1" x14ac:dyDescent="0.2">
      <c r="B57" s="106"/>
      <c r="D57" s="99"/>
      <c r="E57" s="100"/>
      <c r="F57" s="100"/>
      <c r="G57" s="101"/>
      <c r="I57" s="99"/>
      <c r="J57" s="100"/>
      <c r="K57" s="100"/>
      <c r="L57" s="101"/>
      <c r="N57" s="99"/>
      <c r="O57" s="100"/>
      <c r="P57" s="100"/>
      <c r="Q57" s="101"/>
      <c r="S57" s="99"/>
      <c r="T57" s="100"/>
      <c r="U57" s="100"/>
      <c r="V57" s="101"/>
      <c r="X57" s="99"/>
      <c r="Y57" s="100"/>
      <c r="Z57" s="100"/>
      <c r="AA57" s="101"/>
      <c r="AC57" s="99"/>
      <c r="AD57" s="100"/>
      <c r="AE57" s="100"/>
      <c r="AF57" s="101"/>
    </row>
    <row r="58" spans="2:32" ht="3" customHeight="1" x14ac:dyDescent="0.2"/>
    <row r="59" spans="2:32" ht="3" customHeight="1" x14ac:dyDescent="0.2">
      <c r="B59" s="105"/>
      <c r="D59" s="93"/>
      <c r="E59" s="94"/>
      <c r="F59" s="94"/>
      <c r="G59" s="95"/>
      <c r="I59" s="93"/>
      <c r="J59" s="94"/>
      <c r="K59" s="94"/>
      <c r="L59" s="95"/>
      <c r="N59" s="93"/>
      <c r="O59" s="94"/>
      <c r="P59" s="94"/>
      <c r="Q59" s="95"/>
      <c r="S59" s="93"/>
      <c r="T59" s="94"/>
      <c r="U59" s="94"/>
      <c r="V59" s="95"/>
      <c r="X59" s="93"/>
      <c r="Y59" s="94"/>
      <c r="Z59" s="94"/>
      <c r="AA59" s="95"/>
      <c r="AC59" s="93"/>
      <c r="AD59" s="94"/>
      <c r="AE59" s="94"/>
      <c r="AF59" s="95"/>
    </row>
    <row r="60" spans="2:32" ht="18.75" customHeight="1" x14ac:dyDescent="0.2">
      <c r="B60" s="304" t="s">
        <v>144</v>
      </c>
      <c r="C60" s="259"/>
      <c r="D60" s="96"/>
      <c r="E60" s="200">
        <v>49</v>
      </c>
      <c r="F60" s="201" t="str">
        <f ca="1">VLOOKUP(E60,INDIRECT($AK$1),12,0)</f>
        <v/>
      </c>
      <c r="G60" s="98"/>
      <c r="I60" s="96"/>
      <c r="J60" s="200">
        <v>50</v>
      </c>
      <c r="K60" s="201">
        <f ca="1">VLOOKUP(J60,INDIRECT($AK$1),12,0)</f>
        <v>44</v>
      </c>
      <c r="L60" s="98"/>
      <c r="N60" s="96"/>
      <c r="O60" s="200">
        <v>51</v>
      </c>
      <c r="P60" s="201">
        <f ca="1">VLOOKUP(O60,INDIRECT($AK$1),12,0)</f>
        <v>19</v>
      </c>
      <c r="Q60" s="98"/>
      <c r="S60" s="96"/>
      <c r="T60" s="200">
        <v>52</v>
      </c>
      <c r="U60" s="201" t="str">
        <f ca="1">VLOOKUP(T60,INDIRECT($AK$1),12,0)</f>
        <v/>
      </c>
      <c r="V60" s="98"/>
      <c r="X60" s="96"/>
      <c r="Y60" s="200">
        <v>54</v>
      </c>
      <c r="Z60" s="201">
        <f ca="1">VLOOKUP(Y60,INDIRECT($AK$1),12,0)</f>
        <v>31</v>
      </c>
      <c r="AA60" s="98"/>
      <c r="AC60" s="96"/>
      <c r="AD60" s="200"/>
      <c r="AE60" s="201"/>
      <c r="AF60" s="98"/>
    </row>
    <row r="61" spans="2:32" ht="12.2" customHeight="1" x14ac:dyDescent="0.2">
      <c r="B61" s="304"/>
      <c r="C61" s="259"/>
      <c r="D61" s="96"/>
      <c r="E61" s="302" t="str">
        <f>VLOOKUP(E60,STARTOVKA,3,0)</f>
        <v xml:space="preserve">ŠÍREK Adrian </v>
      </c>
      <c r="F61" s="302"/>
      <c r="G61" s="195"/>
      <c r="H61" s="196"/>
      <c r="I61" s="197"/>
      <c r="J61" s="302" t="str">
        <f>VLOOKUP(J60,STARTOVKA,3,0)</f>
        <v xml:space="preserve">VRÁNA Dominik </v>
      </c>
      <c r="K61" s="302"/>
      <c r="L61" s="195"/>
      <c r="M61" s="196"/>
      <c r="N61" s="197"/>
      <c r="O61" s="302" t="str">
        <f>VLOOKUP(O60,STARTOVKA,3,0)</f>
        <v xml:space="preserve">POKORNÝ Petr </v>
      </c>
      <c r="P61" s="302"/>
      <c r="Q61" s="195"/>
      <c r="R61" s="196"/>
      <c r="S61" s="197"/>
      <c r="T61" s="302" t="str">
        <f>VLOOKUP(T60,STARTOVKA,3,0)</f>
        <v>ZLOTOWICZ Patryk</v>
      </c>
      <c r="U61" s="302"/>
      <c r="V61" s="195"/>
      <c r="W61" s="196"/>
      <c r="X61" s="197"/>
      <c r="Y61" s="302" t="str">
        <f>VLOOKUP(Y60,STARTOVKA,3,0)</f>
        <v>TROSZOK Robert</v>
      </c>
      <c r="Z61" s="302"/>
      <c r="AA61" s="195"/>
      <c r="AB61" s="196"/>
      <c r="AC61" s="197"/>
      <c r="AD61" s="302"/>
      <c r="AE61" s="302"/>
      <c r="AF61" s="98"/>
    </row>
    <row r="62" spans="2:32" ht="18.75" customHeight="1" x14ac:dyDescent="0.2">
      <c r="B62" s="304"/>
      <c r="C62" s="259"/>
      <c r="D62" s="96"/>
      <c r="E62" s="198" t="str">
        <f ca="1">VLOOKUP(E60,INDIRECT($AK$1),8,0)</f>
        <v>DNF</v>
      </c>
      <c r="F62" s="199" t="str">
        <f ca="1">VLOOKUP(E60,INDIRECT($AK$1),9,0)</f>
        <v>DNF</v>
      </c>
      <c r="G62" s="98"/>
      <c r="I62" s="96"/>
      <c r="J62" s="198">
        <f ca="1">VLOOKUP(J60,INDIRECT($AK$1),8,0)</f>
        <v>0.50283564814814818</v>
      </c>
      <c r="K62" s="199">
        <f ca="1">VLOOKUP(J60,INDIRECT($AK$1),9,0)</f>
        <v>9.1435185185184675E-4</v>
      </c>
      <c r="L62" s="98"/>
      <c r="N62" s="96"/>
      <c r="O62" s="198">
        <f ca="1">VLOOKUP(O60,INDIRECT($AK$1),8,0)</f>
        <v>0.50283564814814818</v>
      </c>
      <c r="P62" s="199">
        <f ca="1">VLOOKUP(O60,INDIRECT($AK$1),9,0)</f>
        <v>9.1435185185184675E-4</v>
      </c>
      <c r="Q62" s="98"/>
      <c r="S62" s="96"/>
      <c r="T62" s="198" t="str">
        <f ca="1">VLOOKUP(T60,INDIRECT($AK$1),8,0)</f>
        <v>DNF</v>
      </c>
      <c r="U62" s="199" t="str">
        <f ca="1">VLOOKUP(T60,INDIRECT($AK$1),9,0)</f>
        <v>DNF</v>
      </c>
      <c r="V62" s="98"/>
      <c r="X62" s="96"/>
      <c r="Y62" s="198">
        <f ca="1">VLOOKUP(Y60,INDIRECT($AK$1),8,0)</f>
        <v>0.50280092592592596</v>
      </c>
      <c r="Z62" s="199">
        <f ca="1">VLOOKUP(Y60,INDIRECT($AK$1),9,0)</f>
        <v>8.796296296296191E-4</v>
      </c>
      <c r="AA62" s="98"/>
      <c r="AC62" s="96"/>
      <c r="AD62" s="198"/>
      <c r="AE62" s="199"/>
      <c r="AF62" s="98"/>
    </row>
    <row r="63" spans="2:32" ht="3" customHeight="1" x14ac:dyDescent="0.2">
      <c r="B63" s="106"/>
      <c r="D63" s="99"/>
      <c r="E63" s="100"/>
      <c r="F63" s="100"/>
      <c r="G63" s="101"/>
      <c r="I63" s="99"/>
      <c r="J63" s="100"/>
      <c r="K63" s="100"/>
      <c r="L63" s="101"/>
      <c r="N63" s="99"/>
      <c r="O63" s="100"/>
      <c r="P63" s="100"/>
      <c r="Q63" s="101"/>
      <c r="S63" s="99"/>
      <c r="T63" s="100"/>
      <c r="U63" s="100"/>
      <c r="V63" s="101"/>
      <c r="X63" s="99"/>
      <c r="Y63" s="100"/>
      <c r="Z63" s="100"/>
      <c r="AA63" s="101"/>
      <c r="AC63" s="99"/>
      <c r="AD63" s="100"/>
      <c r="AE63" s="100"/>
      <c r="AF63" s="101"/>
    </row>
    <row r="64" spans="2:32" ht="3" customHeight="1" x14ac:dyDescent="0.2"/>
    <row r="65" spans="2:32" ht="3" customHeight="1" x14ac:dyDescent="0.2">
      <c r="B65" s="105"/>
      <c r="D65" s="93"/>
      <c r="E65" s="94"/>
      <c r="F65" s="94"/>
      <c r="G65" s="95"/>
      <c r="I65" s="93"/>
      <c r="J65" s="94"/>
      <c r="K65" s="94"/>
      <c r="L65" s="95"/>
      <c r="N65" s="93"/>
      <c r="O65" s="94"/>
      <c r="P65" s="94"/>
      <c r="Q65" s="95"/>
      <c r="S65" s="93"/>
      <c r="T65" s="94"/>
      <c r="U65" s="94"/>
      <c r="V65" s="95"/>
      <c r="X65" s="93"/>
      <c r="Y65" s="94"/>
      <c r="Z65" s="94"/>
      <c r="AA65" s="95"/>
      <c r="AC65" s="93"/>
      <c r="AD65" s="94"/>
      <c r="AE65" s="94"/>
      <c r="AF65" s="95"/>
    </row>
    <row r="66" spans="2:32" ht="18.75" customHeight="1" x14ac:dyDescent="0.2">
      <c r="B66" s="304" t="s">
        <v>148</v>
      </c>
      <c r="C66" s="259"/>
      <c r="D66" s="96"/>
      <c r="E66" s="200">
        <v>55</v>
      </c>
      <c r="F66" s="201">
        <f ca="1">VLOOKUP(E66,INDIRECT($AK$1),12,0)</f>
        <v>21</v>
      </c>
      <c r="G66" s="98"/>
      <c r="I66" s="96"/>
      <c r="J66" s="200">
        <v>56</v>
      </c>
      <c r="K66" s="201">
        <f ca="1">VLOOKUP(J66,INDIRECT($AK$1),12,0)</f>
        <v>57</v>
      </c>
      <c r="L66" s="98"/>
      <c r="N66" s="96"/>
      <c r="O66" s="200">
        <v>57</v>
      </c>
      <c r="P66" s="201">
        <f ca="1">VLOOKUP(O66,INDIRECT($AK$1),12,0)</f>
        <v>84</v>
      </c>
      <c r="Q66" s="98"/>
      <c r="S66" s="96"/>
      <c r="T66" s="200">
        <v>58</v>
      </c>
      <c r="U66" s="201">
        <f ca="1">VLOOKUP(T66,INDIRECT($AK$1),12,0)</f>
        <v>29</v>
      </c>
      <c r="V66" s="98"/>
      <c r="X66" s="96"/>
      <c r="Y66" s="200">
        <v>59</v>
      </c>
      <c r="Z66" s="201">
        <f ca="1">VLOOKUP(Y66,INDIRECT($AK$1),12,0)</f>
        <v>50</v>
      </c>
      <c r="AA66" s="98"/>
      <c r="AC66" s="96"/>
      <c r="AD66" s="200">
        <v>60</v>
      </c>
      <c r="AE66" s="201">
        <f ca="1">VLOOKUP(AD66,INDIRECT($AK$1),12,0)</f>
        <v>51</v>
      </c>
      <c r="AF66" s="98"/>
    </row>
    <row r="67" spans="2:32" ht="12.2" customHeight="1" x14ac:dyDescent="0.2">
      <c r="B67" s="304"/>
      <c r="C67" s="259"/>
      <c r="D67" s="96"/>
      <c r="E67" s="302" t="str">
        <f>VLOOKUP(E66,STARTOVKA,3,0)</f>
        <v>FABIAN Marcel</v>
      </c>
      <c r="F67" s="302"/>
      <c r="G67" s="195"/>
      <c r="H67" s="196"/>
      <c r="I67" s="197"/>
      <c r="J67" s="302" t="str">
        <f>VLOOKUP(J66,STARTOVKA,3,0)</f>
        <v>FOLTYN Maciej</v>
      </c>
      <c r="K67" s="302"/>
      <c r="L67" s="195"/>
      <c r="M67" s="196"/>
      <c r="N67" s="197"/>
      <c r="O67" s="302" t="str">
        <f>VLOOKUP(O66,STARTOVKA,3,0)</f>
        <v>GRZEGORZYCA Dominik</v>
      </c>
      <c r="P67" s="302"/>
      <c r="Q67" s="195"/>
      <c r="R67" s="196"/>
      <c r="S67" s="197"/>
      <c r="T67" s="302" t="str">
        <f>VLOOKUP(T66,STARTOVKA,3,0)</f>
        <v xml:space="preserve">VÝVODA Jan </v>
      </c>
      <c r="U67" s="302"/>
      <c r="V67" s="195"/>
      <c r="W67" s="196"/>
      <c r="X67" s="197"/>
      <c r="Y67" s="302" t="str">
        <f>VLOOKUP(Y66,STARTOVKA,3,0)</f>
        <v xml:space="preserve">PREJDA Václav </v>
      </c>
      <c r="Z67" s="302"/>
      <c r="AA67" s="195"/>
      <c r="AB67" s="196"/>
      <c r="AC67" s="197"/>
      <c r="AD67" s="302" t="e">
        <f>VLOOKUP(AD66,STARTOVKA,3,0)</f>
        <v>#N/A</v>
      </c>
      <c r="AE67" s="302"/>
      <c r="AF67" s="98"/>
    </row>
    <row r="68" spans="2:32" ht="18.75" customHeight="1" x14ac:dyDescent="0.2">
      <c r="B68" s="304"/>
      <c r="C68" s="259"/>
      <c r="D68" s="96"/>
      <c r="E68" s="198">
        <f ca="1">VLOOKUP(E66,INDIRECT($AK$1),8,0)</f>
        <v>0.50283564814814818</v>
      </c>
      <c r="F68" s="199">
        <f ca="1">VLOOKUP(E66,INDIRECT($AK$1),9,0)</f>
        <v>9.1435185185184675E-4</v>
      </c>
      <c r="G68" s="98"/>
      <c r="I68" s="96"/>
      <c r="J68" s="198">
        <f ca="1">VLOOKUP(J66,INDIRECT($AK$1),8,0)</f>
        <v>0.50482638888888887</v>
      </c>
      <c r="K68" s="199">
        <f ca="1">VLOOKUP(J66,INDIRECT($AK$1),9,0)</f>
        <v>2.9050925925925286E-3</v>
      </c>
      <c r="L68" s="98"/>
      <c r="N68" s="96"/>
      <c r="O68" s="198">
        <f ca="1">VLOOKUP(O66,INDIRECT($AK$1),8,0)</f>
        <v>0.50799768518518518</v>
      </c>
      <c r="P68" s="199">
        <f ca="1">VLOOKUP(O66,INDIRECT($AK$1),9,0)</f>
        <v>6.0763888888888395E-3</v>
      </c>
      <c r="Q68" s="98"/>
      <c r="S68" s="96"/>
      <c r="T68" s="198">
        <f ca="1">VLOOKUP(T66,INDIRECT($AK$1),8,0)</f>
        <v>0.50269675925925927</v>
      </c>
      <c r="U68" s="199">
        <f ca="1">VLOOKUP(T66,INDIRECT($AK$1),9,0)</f>
        <v>7.7546296296293615E-4</v>
      </c>
      <c r="V68" s="98"/>
      <c r="X68" s="96"/>
      <c r="Y68" s="198">
        <f ca="1">VLOOKUP(Y66,INDIRECT($AK$1),8,0)</f>
        <v>0.50283564814814818</v>
      </c>
      <c r="Z68" s="199">
        <f ca="1">VLOOKUP(Y66,INDIRECT($AK$1),9,0)</f>
        <v>9.1435185185184675E-4</v>
      </c>
      <c r="AA68" s="98"/>
      <c r="AC68" s="96"/>
      <c r="AD68" s="198">
        <f ca="1">VLOOKUP(AD66,INDIRECT($AK$1),8,0)</f>
        <v>0.50283564814814818</v>
      </c>
      <c r="AE68" s="199">
        <f ca="1">VLOOKUP(AD66,INDIRECT($AK$1),9,0)</f>
        <v>9.1435185185184675E-4</v>
      </c>
      <c r="AF68" s="98"/>
    </row>
    <row r="69" spans="2:32" ht="3" customHeight="1" x14ac:dyDescent="0.2">
      <c r="B69" s="106"/>
      <c r="D69" s="99"/>
      <c r="E69" s="100"/>
      <c r="F69" s="100"/>
      <c r="G69" s="101"/>
      <c r="I69" s="99"/>
      <c r="J69" s="100"/>
      <c r="K69" s="100"/>
      <c r="L69" s="101"/>
      <c r="N69" s="99"/>
      <c r="O69" s="100"/>
      <c r="P69" s="100"/>
      <c r="Q69" s="101"/>
      <c r="S69" s="99"/>
      <c r="T69" s="100"/>
      <c r="U69" s="100"/>
      <c r="V69" s="101"/>
      <c r="X69" s="99"/>
      <c r="Y69" s="100"/>
      <c r="Z69" s="100"/>
      <c r="AA69" s="101"/>
      <c r="AC69" s="99"/>
      <c r="AD69" s="100"/>
      <c r="AE69" s="100"/>
      <c r="AF69" s="101"/>
    </row>
    <row r="70" spans="2:32" ht="3" customHeight="1" x14ac:dyDescent="0.2"/>
    <row r="71" spans="2:32" ht="3" customHeight="1" x14ac:dyDescent="0.2">
      <c r="B71" s="105"/>
      <c r="D71" s="93"/>
      <c r="E71" s="94"/>
      <c r="F71" s="94"/>
      <c r="G71" s="95"/>
      <c r="I71" s="93"/>
      <c r="J71" s="94"/>
      <c r="K71" s="94"/>
      <c r="L71" s="95"/>
      <c r="N71" s="93"/>
      <c r="O71" s="94"/>
      <c r="P71" s="94"/>
      <c r="Q71" s="95"/>
      <c r="S71" s="93"/>
      <c r="T71" s="94"/>
      <c r="U71" s="94"/>
      <c r="V71" s="95"/>
      <c r="X71" s="93"/>
      <c r="Y71" s="94"/>
      <c r="Z71" s="94"/>
      <c r="AA71" s="95"/>
      <c r="AC71" s="93"/>
      <c r="AD71" s="94"/>
      <c r="AE71" s="94"/>
      <c r="AF71" s="95"/>
    </row>
    <row r="72" spans="2:32" ht="18.75" customHeight="1" x14ac:dyDescent="0.2">
      <c r="B72" s="304" t="s">
        <v>150</v>
      </c>
      <c r="C72" s="259"/>
      <c r="D72" s="96"/>
      <c r="E72" s="200">
        <v>61</v>
      </c>
      <c r="F72" s="201">
        <f ca="1">VLOOKUP(E72,INDIRECT($AK$1),12,0)</f>
        <v>90</v>
      </c>
      <c r="G72" s="98"/>
      <c r="I72" s="96"/>
      <c r="J72" s="200">
        <v>62</v>
      </c>
      <c r="K72" s="201">
        <f ca="1">VLOOKUP(J72,INDIRECT($AK$1),12,0)</f>
        <v>10</v>
      </c>
      <c r="L72" s="98"/>
      <c r="N72" s="96"/>
      <c r="O72" s="200">
        <v>63</v>
      </c>
      <c r="P72" s="201">
        <f ca="1">VLOOKUP(O72,INDIRECT($AK$1),12,0)</f>
        <v>62</v>
      </c>
      <c r="Q72" s="98"/>
      <c r="S72" s="96"/>
      <c r="T72" s="200">
        <v>64</v>
      </c>
      <c r="U72" s="201">
        <f ca="1">VLOOKUP(T72,INDIRECT($AK$1),12,0)</f>
        <v>36</v>
      </c>
      <c r="V72" s="98"/>
      <c r="X72" s="96"/>
      <c r="Y72" s="200">
        <v>65</v>
      </c>
      <c r="Z72" s="201">
        <f ca="1">VLOOKUP(Y72,INDIRECT($AK$1),12,0)</f>
        <v>41</v>
      </c>
      <c r="AA72" s="98"/>
      <c r="AC72" s="96"/>
      <c r="AD72" s="200">
        <v>66</v>
      </c>
      <c r="AE72" s="201">
        <f ca="1">VLOOKUP(AD72,INDIRECT($AK$1),12,0)</f>
        <v>64</v>
      </c>
      <c r="AF72" s="98"/>
    </row>
    <row r="73" spans="2:32" ht="12.2" customHeight="1" x14ac:dyDescent="0.2">
      <c r="B73" s="304"/>
      <c r="C73" s="259"/>
      <c r="D73" s="96"/>
      <c r="E73" s="302" t="str">
        <f>VLOOKUP(E72,STARTOVKA,3,0)</f>
        <v>PRZEWIĘDA Paweł</v>
      </c>
      <c r="F73" s="302"/>
      <c r="G73" s="195"/>
      <c r="H73" s="196"/>
      <c r="I73" s="197"/>
      <c r="J73" s="302" t="str">
        <f>VLOOKUP(J72,STARTOVKA,3,0)</f>
        <v>SKIBIŃSKI Krzysztof</v>
      </c>
      <c r="K73" s="302"/>
      <c r="L73" s="195"/>
      <c r="M73" s="196"/>
      <c r="N73" s="197"/>
      <c r="O73" s="302" t="str">
        <f>VLOOKUP(O72,STARTOVKA,3,0)</f>
        <v>GORZAWSKI Kamil</v>
      </c>
      <c r="P73" s="302"/>
      <c r="Q73" s="195"/>
      <c r="R73" s="196"/>
      <c r="S73" s="197"/>
      <c r="T73" s="302" t="str">
        <f>VLOOKUP(T72,STARTOVKA,3,0)</f>
        <v>POLKOWSKI Bartłomiej</v>
      </c>
      <c r="U73" s="302"/>
      <c r="V73" s="195"/>
      <c r="W73" s="196"/>
      <c r="X73" s="197"/>
      <c r="Y73" s="302" t="str">
        <f>VLOOKUP(Y72,STARTOVKA,3,0)</f>
        <v>BISKUP Bartosz</v>
      </c>
      <c r="Z73" s="302"/>
      <c r="AA73" s="195"/>
      <c r="AB73" s="196"/>
      <c r="AC73" s="197"/>
      <c r="AD73" s="302" t="str">
        <f>VLOOKUP(AD72,STARTOVKA,3,0)</f>
        <v>NOWAK Michał</v>
      </c>
      <c r="AE73" s="302"/>
      <c r="AF73" s="98"/>
    </row>
    <row r="74" spans="2:32" ht="18.75" customHeight="1" x14ac:dyDescent="0.2">
      <c r="B74" s="304"/>
      <c r="C74" s="259"/>
      <c r="D74" s="96"/>
      <c r="E74" s="198">
        <f ca="1">VLOOKUP(E72,INDIRECT($AK$1),8,0)</f>
        <v>0.51</v>
      </c>
      <c r="F74" s="199">
        <f ca="1">VLOOKUP(E72,INDIRECT($AK$1),9,0)</f>
        <v>8.0787037037036713E-3</v>
      </c>
      <c r="G74" s="98"/>
      <c r="I74" s="96"/>
      <c r="J74" s="198">
        <f ca="1">VLOOKUP(J72,INDIRECT($AK$1),8,0)</f>
        <v>0.50228009259259265</v>
      </c>
      <c r="K74" s="199">
        <f ca="1">VLOOKUP(J72,INDIRECT($AK$1),9,0)</f>
        <v>3.5879629629631538E-4</v>
      </c>
      <c r="L74" s="98"/>
      <c r="N74" s="96"/>
      <c r="O74" s="198">
        <f ca="1">VLOOKUP(O72,INDIRECT($AK$1),8,0)</f>
        <v>0.50283564814814818</v>
      </c>
      <c r="P74" s="199">
        <f ca="1">VLOOKUP(O72,INDIRECT($AK$1),9,0)</f>
        <v>9.1435185185184675E-4</v>
      </c>
      <c r="Q74" s="98"/>
      <c r="S74" s="96"/>
      <c r="T74" s="198">
        <f ca="1">VLOOKUP(T72,INDIRECT($AK$1),8,0)</f>
        <v>0.50283564814814818</v>
      </c>
      <c r="U74" s="199">
        <f ca="1">VLOOKUP(T72,INDIRECT($AK$1),9,0)</f>
        <v>9.1435185185184675E-4</v>
      </c>
      <c r="V74" s="98"/>
      <c r="X74" s="96"/>
      <c r="Y74" s="198">
        <f ca="1">VLOOKUP(Y72,INDIRECT($AK$1),8,0)</f>
        <v>0.50283564814814818</v>
      </c>
      <c r="Z74" s="199">
        <f ca="1">VLOOKUP(Y72,INDIRECT($AK$1),9,0)</f>
        <v>9.1435185185184675E-4</v>
      </c>
      <c r="AA74" s="98"/>
      <c r="AC74" s="96"/>
      <c r="AD74" s="198">
        <f ca="1">VLOOKUP(AD72,INDIRECT($AK$1),8,0)</f>
        <v>0.50283564814814818</v>
      </c>
      <c r="AE74" s="199">
        <f ca="1">VLOOKUP(AD72,INDIRECT($AK$1),9,0)</f>
        <v>9.1435185185184675E-4</v>
      </c>
      <c r="AF74" s="98"/>
    </row>
    <row r="75" spans="2:32" ht="3" customHeight="1" x14ac:dyDescent="0.2">
      <c r="B75" s="106"/>
      <c r="D75" s="99"/>
      <c r="E75" s="100"/>
      <c r="F75" s="100"/>
      <c r="G75" s="101"/>
      <c r="I75" s="99"/>
      <c r="J75" s="100"/>
      <c r="K75" s="100"/>
      <c r="L75" s="101"/>
      <c r="N75" s="99"/>
      <c r="O75" s="100"/>
      <c r="P75" s="100"/>
      <c r="Q75" s="101"/>
      <c r="S75" s="99"/>
      <c r="T75" s="100"/>
      <c r="U75" s="100"/>
      <c r="V75" s="101"/>
      <c r="X75" s="99"/>
      <c r="Y75" s="100"/>
      <c r="Z75" s="100"/>
      <c r="AA75" s="101"/>
      <c r="AC75" s="99"/>
      <c r="AD75" s="100"/>
      <c r="AE75" s="100"/>
      <c r="AF75" s="101"/>
    </row>
    <row r="76" spans="2:32" ht="3" customHeight="1" x14ac:dyDescent="0.2"/>
    <row r="77" spans="2:32" ht="3" customHeight="1" x14ac:dyDescent="0.2">
      <c r="B77" s="105"/>
      <c r="D77" s="93"/>
      <c r="E77" s="94"/>
      <c r="F77" s="94"/>
      <c r="G77" s="95"/>
      <c r="I77" s="93"/>
      <c r="J77" s="94"/>
      <c r="K77" s="94"/>
      <c r="L77" s="95"/>
      <c r="N77" s="93"/>
      <c r="O77" s="94"/>
      <c r="P77" s="94"/>
      <c r="Q77" s="95"/>
      <c r="S77" s="93"/>
      <c r="T77" s="94"/>
      <c r="U77" s="94"/>
      <c r="V77" s="95"/>
      <c r="X77" s="93"/>
      <c r="Y77" s="94"/>
      <c r="Z77" s="94"/>
      <c r="AA77" s="95"/>
      <c r="AC77" s="93"/>
      <c r="AD77" s="94"/>
      <c r="AE77" s="94"/>
      <c r="AF77" s="95"/>
    </row>
    <row r="78" spans="2:32" ht="18.75" customHeight="1" x14ac:dyDescent="0.2">
      <c r="B78" s="304" t="s">
        <v>154</v>
      </c>
      <c r="C78" s="259"/>
      <c r="D78" s="96"/>
      <c r="E78" s="200">
        <v>67</v>
      </c>
      <c r="F78" s="201">
        <f ca="1">VLOOKUP(E78,INDIRECT($AK$1),12,0)</f>
        <v>96</v>
      </c>
      <c r="G78" s="98"/>
      <c r="I78" s="96"/>
      <c r="J78" s="200">
        <v>68</v>
      </c>
      <c r="K78" s="201">
        <f ca="1">VLOOKUP(J78,INDIRECT($AK$1),12,0)</f>
        <v>83</v>
      </c>
      <c r="L78" s="98"/>
      <c r="N78" s="96"/>
      <c r="O78" s="200">
        <v>69</v>
      </c>
      <c r="P78" s="201">
        <f ca="1">VLOOKUP(O78,INDIRECT($AK$1),12,0)</f>
        <v>73</v>
      </c>
      <c r="Q78" s="98"/>
      <c r="S78" s="96"/>
      <c r="T78" s="200">
        <v>70</v>
      </c>
      <c r="U78" s="201" t="str">
        <f ca="1">VLOOKUP(T78,INDIRECT($AK$1),12,0)</f>
        <v/>
      </c>
      <c r="V78" s="98"/>
      <c r="X78" s="96"/>
      <c r="Y78" s="200">
        <v>71</v>
      </c>
      <c r="Z78" s="201">
        <f ca="1">VLOOKUP(Y78,INDIRECT($AK$1),12,0)</f>
        <v>39</v>
      </c>
      <c r="AA78" s="98"/>
      <c r="AC78" s="96"/>
      <c r="AD78" s="200">
        <v>72</v>
      </c>
      <c r="AE78" s="201">
        <f ca="1">VLOOKUP(AD78,INDIRECT($AK$1),12,0)</f>
        <v>92</v>
      </c>
      <c r="AF78" s="98"/>
    </row>
    <row r="79" spans="2:32" ht="12.2" customHeight="1" x14ac:dyDescent="0.2">
      <c r="B79" s="304"/>
      <c r="C79" s="259"/>
      <c r="D79" s="96"/>
      <c r="E79" s="302" t="e">
        <f>VLOOKUP(E78,STARTOVKA,3,0)</f>
        <v>#N/A</v>
      </c>
      <c r="F79" s="302"/>
      <c r="G79" s="195"/>
      <c r="H79" s="196"/>
      <c r="I79" s="197"/>
      <c r="J79" s="302" t="e">
        <f>VLOOKUP(J78,STARTOVKA,3,0)</f>
        <v>#N/A</v>
      </c>
      <c r="K79" s="302"/>
      <c r="L79" s="195"/>
      <c r="M79" s="196"/>
      <c r="N79" s="197"/>
      <c r="O79" s="302" t="e">
        <f>VLOOKUP(O78,STARTOVKA,3,0)</f>
        <v>#N/A</v>
      </c>
      <c r="P79" s="302"/>
      <c r="Q79" s="195"/>
      <c r="R79" s="196"/>
      <c r="S79" s="197"/>
      <c r="T79" s="302" t="e">
        <f>VLOOKUP(T78,STARTOVKA,3,0)</f>
        <v>#N/A</v>
      </c>
      <c r="U79" s="302"/>
      <c r="V79" s="195"/>
      <c r="W79" s="196"/>
      <c r="X79" s="197"/>
      <c r="Y79" s="302" t="str">
        <f>VLOOKUP(Y78,STARTOVKA,3,0)</f>
        <v>MEŇUŠ Tomáš</v>
      </c>
      <c r="Z79" s="302"/>
      <c r="AA79" s="195"/>
      <c r="AB79" s="196"/>
      <c r="AC79" s="197"/>
      <c r="AD79" s="302" t="str">
        <f>VLOOKUP(AD78,STARTOVKA,3,0)</f>
        <v>GANC Marek</v>
      </c>
      <c r="AE79" s="302"/>
      <c r="AF79" s="98"/>
    </row>
    <row r="80" spans="2:32" ht="18.75" customHeight="1" x14ac:dyDescent="0.2">
      <c r="B80" s="304"/>
      <c r="C80" s="259"/>
      <c r="D80" s="96"/>
      <c r="E80" s="198">
        <f ca="1">VLOOKUP(E78,INDIRECT($AK$1),8,0)</f>
        <v>0.51634259259259263</v>
      </c>
      <c r="F80" s="199">
        <f ca="1">VLOOKUP(E78,INDIRECT($AK$1),9,0)</f>
        <v>1.4421296296296293E-2</v>
      </c>
      <c r="G80" s="98"/>
      <c r="I80" s="96"/>
      <c r="J80" s="198">
        <f ca="1">VLOOKUP(J78,INDIRECT($AK$1),8,0)</f>
        <v>0.5079745370370371</v>
      </c>
      <c r="K80" s="199">
        <f ca="1">VLOOKUP(J78,INDIRECT($AK$1),9,0)</f>
        <v>6.0532407407407618E-3</v>
      </c>
      <c r="L80" s="98"/>
      <c r="N80" s="96"/>
      <c r="O80" s="198">
        <f ca="1">VLOOKUP(O78,INDIRECT($AK$1),8,0)</f>
        <v>0.50517361111111114</v>
      </c>
      <c r="P80" s="199">
        <f ca="1">VLOOKUP(O78,INDIRECT($AK$1),9,0)</f>
        <v>3.2523148148148051E-3</v>
      </c>
      <c r="Q80" s="98"/>
      <c r="S80" s="96"/>
      <c r="T80" s="198" t="str">
        <f ca="1">VLOOKUP(T78,INDIRECT($AK$1),8,0)</f>
        <v>DNF</v>
      </c>
      <c r="U80" s="199" t="str">
        <f ca="1">VLOOKUP(T78,INDIRECT($AK$1),9,0)</f>
        <v>DNF</v>
      </c>
      <c r="V80" s="98"/>
      <c r="X80" s="96"/>
      <c r="Y80" s="198">
        <f ca="1">VLOOKUP(Y78,INDIRECT($AK$1),8,0)</f>
        <v>0.50283564814814818</v>
      </c>
      <c r="Z80" s="199">
        <f ca="1">VLOOKUP(Y78,INDIRECT($AK$1),9,0)</f>
        <v>9.1435185185184675E-4</v>
      </c>
      <c r="AA80" s="98"/>
      <c r="AC80" s="96"/>
      <c r="AD80" s="198">
        <f ca="1">VLOOKUP(AD78,INDIRECT($AK$1),8,0)</f>
        <v>0.51031250000000006</v>
      </c>
      <c r="AE80" s="199">
        <f ca="1">VLOOKUP(AD78,INDIRECT($AK$1),9,0)</f>
        <v>8.3912037037037202E-3</v>
      </c>
      <c r="AF80" s="98"/>
    </row>
    <row r="81" spans="2:32" ht="3" customHeight="1" x14ac:dyDescent="0.2">
      <c r="B81" s="106"/>
      <c r="D81" s="99"/>
      <c r="E81" s="100"/>
      <c r="F81" s="100"/>
      <c r="G81" s="101"/>
      <c r="I81" s="99"/>
      <c r="J81" s="100"/>
      <c r="K81" s="100"/>
      <c r="L81" s="101"/>
      <c r="N81" s="99"/>
      <c r="O81" s="100"/>
      <c r="P81" s="100"/>
      <c r="Q81" s="101"/>
      <c r="S81" s="99"/>
      <c r="T81" s="100"/>
      <c r="U81" s="100"/>
      <c r="V81" s="101"/>
      <c r="X81" s="99"/>
      <c r="Y81" s="100"/>
      <c r="Z81" s="100"/>
      <c r="AA81" s="101"/>
      <c r="AC81" s="99"/>
      <c r="AD81" s="100"/>
      <c r="AE81" s="100"/>
      <c r="AF81" s="101"/>
    </row>
    <row r="82" spans="2:32" ht="3" customHeight="1" x14ac:dyDescent="0.2"/>
    <row r="83" spans="2:32" ht="3" customHeight="1" x14ac:dyDescent="0.2">
      <c r="B83" s="105"/>
      <c r="D83" s="93"/>
      <c r="E83" s="94"/>
      <c r="F83" s="94"/>
      <c r="G83" s="95"/>
      <c r="I83" s="93"/>
      <c r="J83" s="94"/>
      <c r="K83" s="94"/>
      <c r="L83" s="95"/>
      <c r="N83" s="93"/>
      <c r="O83" s="94"/>
      <c r="P83" s="94"/>
      <c r="Q83" s="95"/>
      <c r="S83" s="93"/>
      <c r="T83" s="94"/>
      <c r="U83" s="94"/>
      <c r="V83" s="95"/>
      <c r="X83" s="93"/>
      <c r="Y83" s="94"/>
      <c r="Z83" s="94"/>
      <c r="AA83" s="95"/>
      <c r="AC83" s="93"/>
      <c r="AD83" s="94"/>
      <c r="AE83" s="94"/>
      <c r="AF83" s="95"/>
    </row>
    <row r="84" spans="2:32" ht="18.75" customHeight="1" x14ac:dyDescent="0.2">
      <c r="B84" s="304" t="s">
        <v>156</v>
      </c>
      <c r="C84" s="259"/>
      <c r="D84" s="96"/>
      <c r="E84" s="200">
        <v>73</v>
      </c>
      <c r="F84" s="201">
        <f ca="1">VLOOKUP(E84,INDIRECT($AK$1),12,0)</f>
        <v>53</v>
      </c>
      <c r="G84" s="98"/>
      <c r="I84" s="96"/>
      <c r="J84" s="200">
        <v>74</v>
      </c>
      <c r="K84" s="201">
        <f ca="1">VLOOKUP(J84,INDIRECT($AK$1),12,0)</f>
        <v>17</v>
      </c>
      <c r="L84" s="98"/>
      <c r="N84" s="96"/>
      <c r="O84" s="200">
        <v>75</v>
      </c>
      <c r="P84" s="201">
        <f ca="1">VLOOKUP(O84,INDIRECT($AK$1),12,0)</f>
        <v>11</v>
      </c>
      <c r="Q84" s="98"/>
      <c r="S84" s="96"/>
      <c r="T84" s="200">
        <v>76</v>
      </c>
      <c r="U84" s="201">
        <f ca="1">VLOOKUP(T84,INDIRECT($AK$1),12,0)</f>
        <v>8</v>
      </c>
      <c r="V84" s="98"/>
      <c r="X84" s="96"/>
      <c r="Y84" s="200">
        <v>77</v>
      </c>
      <c r="Z84" s="201">
        <f ca="1">VLOOKUP(Y84,INDIRECT($AK$1),12,0)</f>
        <v>15</v>
      </c>
      <c r="AA84" s="98"/>
      <c r="AC84" s="96"/>
      <c r="AD84" s="200">
        <v>78</v>
      </c>
      <c r="AE84" s="201">
        <f ca="1">VLOOKUP(AD84,INDIRECT($AK$1),12,0)</f>
        <v>43</v>
      </c>
      <c r="AF84" s="98"/>
    </row>
    <row r="85" spans="2:32" ht="12.2" customHeight="1" x14ac:dyDescent="0.2">
      <c r="B85" s="304"/>
      <c r="C85" s="259"/>
      <c r="D85" s="96"/>
      <c r="E85" s="302" t="str">
        <f>VLOOKUP(E84,STARTOVKA,3,0)</f>
        <v>GAVENDA Miroslav</v>
      </c>
      <c r="F85" s="302"/>
      <c r="G85" s="195"/>
      <c r="H85" s="196"/>
      <c r="I85" s="197"/>
      <c r="J85" s="302" t="str">
        <f>VLOOKUP(J84,STARTOVKA,3,0)</f>
        <v>KOVÁČ Milan</v>
      </c>
      <c r="K85" s="302"/>
      <c r="L85" s="195"/>
      <c r="M85" s="196"/>
      <c r="N85" s="197"/>
      <c r="O85" s="302" t="str">
        <f>VLOOKUP(O84,STARTOVKA,3,0)</f>
        <v>ZEMAN Alex</v>
      </c>
      <c r="P85" s="302"/>
      <c r="Q85" s="195"/>
      <c r="R85" s="196"/>
      <c r="S85" s="197"/>
      <c r="T85" s="302" t="e">
        <f>VLOOKUP(T84,STARTOVKA,3,0)</f>
        <v>#N/A</v>
      </c>
      <c r="U85" s="302"/>
      <c r="V85" s="195"/>
      <c r="W85" s="196"/>
      <c r="X85" s="197"/>
      <c r="Y85" s="302" t="e">
        <f>VLOOKUP(Y84,STARTOVKA,3,0)</f>
        <v>#N/A</v>
      </c>
      <c r="Z85" s="302"/>
      <c r="AA85" s="195"/>
      <c r="AB85" s="196"/>
      <c r="AC85" s="197"/>
      <c r="AD85" s="302" t="e">
        <f>VLOOKUP(AD84,STARTOVKA,3,0)</f>
        <v>#N/A</v>
      </c>
      <c r="AE85" s="302"/>
      <c r="AF85" s="98"/>
    </row>
    <row r="86" spans="2:32" ht="18.75" customHeight="1" x14ac:dyDescent="0.2">
      <c r="B86" s="304"/>
      <c r="C86" s="259"/>
      <c r="D86" s="96"/>
      <c r="E86" s="198">
        <f ca="1">VLOOKUP(E84,INDIRECT($AK$1),8,0)</f>
        <v>0.50571759259259252</v>
      </c>
      <c r="F86" s="199">
        <f ca="1">VLOOKUP(E84,INDIRECT($AK$1),9,0)</f>
        <v>3.7962962962961866E-3</v>
      </c>
      <c r="G86" s="98"/>
      <c r="I86" s="96"/>
      <c r="J86" s="198">
        <f ca="1">VLOOKUP(J84,INDIRECT($AK$1),8,0)</f>
        <v>0.50283564814814818</v>
      </c>
      <c r="K86" s="199">
        <f ca="1">VLOOKUP(J84,INDIRECT($AK$1),9,0)</f>
        <v>9.1435185185184675E-4</v>
      </c>
      <c r="L86" s="98"/>
      <c r="N86" s="96"/>
      <c r="O86" s="198">
        <f ca="1">VLOOKUP(O84,INDIRECT($AK$1),8,0)</f>
        <v>0.50232638888888892</v>
      </c>
      <c r="P86" s="199">
        <f ca="1">VLOOKUP(O84,INDIRECT($AK$1),9,0)</f>
        <v>4.050925925925819E-4</v>
      </c>
      <c r="Q86" s="98"/>
      <c r="S86" s="96"/>
      <c r="T86" s="198">
        <f ca="1">VLOOKUP(T84,INDIRECT($AK$1),8,0)</f>
        <v>0.502349537037037</v>
      </c>
      <c r="U86" s="199">
        <f ca="1">VLOOKUP(T84,INDIRECT($AK$1),9,0)</f>
        <v>4.2824074074065965E-4</v>
      </c>
      <c r="V86" s="98"/>
      <c r="X86" s="96"/>
      <c r="Y86" s="198">
        <f ca="1">VLOOKUP(Y84,INDIRECT($AK$1),8,0)</f>
        <v>0.5027314814814815</v>
      </c>
      <c r="Z86" s="199">
        <f ca="1">VLOOKUP(Y84,INDIRECT($AK$1),9,0)</f>
        <v>8.101851851851638E-4</v>
      </c>
      <c r="AA86" s="98"/>
      <c r="AC86" s="96"/>
      <c r="AD86" s="198">
        <f ca="1">VLOOKUP(AD84,INDIRECT($AK$1),8,0)</f>
        <v>0.50400462962962966</v>
      </c>
      <c r="AE86" s="199">
        <f ca="1">VLOOKUP(AD84,INDIRECT($AK$1),9,0)</f>
        <v>2.0833333333333259E-3</v>
      </c>
      <c r="AF86" s="98"/>
    </row>
    <row r="87" spans="2:32" ht="3" customHeight="1" x14ac:dyDescent="0.2">
      <c r="B87" s="106"/>
      <c r="D87" s="99"/>
      <c r="E87" s="100"/>
      <c r="F87" s="100"/>
      <c r="G87" s="101"/>
      <c r="I87" s="99"/>
      <c r="J87" s="100"/>
      <c r="K87" s="100"/>
      <c r="L87" s="101"/>
      <c r="N87" s="99"/>
      <c r="O87" s="100"/>
      <c r="P87" s="100"/>
      <c r="Q87" s="101"/>
      <c r="S87" s="99"/>
      <c r="T87" s="100"/>
      <c r="U87" s="100"/>
      <c r="V87" s="101"/>
      <c r="X87" s="99"/>
      <c r="Y87" s="100"/>
      <c r="Z87" s="100"/>
      <c r="AA87" s="101"/>
      <c r="AC87" s="99"/>
      <c r="AD87" s="100"/>
      <c r="AE87" s="100"/>
      <c r="AF87" s="101"/>
    </row>
    <row r="88" spans="2:32" ht="3" customHeight="1" x14ac:dyDescent="0.2"/>
    <row r="89" spans="2:32" ht="3" customHeight="1" x14ac:dyDescent="0.2">
      <c r="B89" s="105"/>
      <c r="D89" s="93"/>
      <c r="E89" s="94"/>
      <c r="F89" s="94"/>
      <c r="G89" s="95"/>
      <c r="I89" s="93"/>
      <c r="J89" s="94"/>
      <c r="K89" s="94"/>
      <c r="L89" s="95"/>
      <c r="N89" s="93"/>
      <c r="O89" s="94"/>
      <c r="P89" s="94"/>
      <c r="Q89" s="95"/>
      <c r="S89" s="93"/>
      <c r="T89" s="94"/>
      <c r="U89" s="94"/>
      <c r="V89" s="95"/>
      <c r="X89" s="93"/>
      <c r="Y89" s="94"/>
      <c r="Z89" s="94"/>
      <c r="AA89" s="95"/>
      <c r="AC89" s="93"/>
      <c r="AD89" s="94"/>
      <c r="AE89" s="94"/>
      <c r="AF89" s="95"/>
    </row>
    <row r="90" spans="2:32" ht="18.75" customHeight="1" x14ac:dyDescent="0.2">
      <c r="B90" s="304" t="s">
        <v>163</v>
      </c>
      <c r="C90" s="259"/>
      <c r="D90" s="96"/>
      <c r="E90" s="200">
        <v>79</v>
      </c>
      <c r="F90" s="201" t="str">
        <f ca="1">VLOOKUP(E90,INDIRECT($AK$1),12,0)</f>
        <v/>
      </c>
      <c r="G90" s="98"/>
      <c r="I90" s="96"/>
      <c r="J90" s="200">
        <v>80</v>
      </c>
      <c r="K90" s="201">
        <f ca="1">VLOOKUP(J90,INDIRECT($AK$1),12,0)</f>
        <v>22</v>
      </c>
      <c r="L90" s="98"/>
      <c r="N90" s="96"/>
      <c r="O90" s="200">
        <v>81</v>
      </c>
      <c r="P90" s="201" t="str">
        <f ca="1">VLOOKUP(O90,INDIRECT($AK$1),12,0)</f>
        <v/>
      </c>
      <c r="Q90" s="98"/>
      <c r="S90" s="96"/>
      <c r="T90" s="200">
        <v>82</v>
      </c>
      <c r="U90" s="201">
        <f ca="1">VLOOKUP(T90,INDIRECT($AK$1),12,0)</f>
        <v>48</v>
      </c>
      <c r="V90" s="98"/>
      <c r="X90" s="96"/>
      <c r="Y90" s="200">
        <v>83</v>
      </c>
      <c r="Z90" s="201">
        <f ca="1">VLOOKUP(Y90,INDIRECT($AK$1),12,0)</f>
        <v>71</v>
      </c>
      <c r="AA90" s="98"/>
      <c r="AC90" s="96"/>
      <c r="AD90" s="200">
        <v>84</v>
      </c>
      <c r="AE90" s="201">
        <f ca="1">VLOOKUP(AD90,INDIRECT($AK$1),12,0)</f>
        <v>72</v>
      </c>
      <c r="AF90" s="98"/>
    </row>
    <row r="91" spans="2:32" ht="12.2" customHeight="1" x14ac:dyDescent="0.2">
      <c r="B91" s="304"/>
      <c r="C91" s="259"/>
      <c r="D91" s="96"/>
      <c r="E91" s="302" t="e">
        <f>VLOOKUP(E90,STARTOVKA,3,0)</f>
        <v>#N/A</v>
      </c>
      <c r="F91" s="302"/>
      <c r="G91" s="195"/>
      <c r="H91" s="196"/>
      <c r="I91" s="197"/>
      <c r="J91" s="302" t="e">
        <f>VLOOKUP(J90,STARTOVKA,3,0)</f>
        <v>#N/A</v>
      </c>
      <c r="K91" s="302"/>
      <c r="L91" s="195"/>
      <c r="M91" s="196"/>
      <c r="N91" s="197"/>
      <c r="O91" s="302" t="str">
        <f>VLOOKUP(O90,STARTOVKA,3,0)</f>
        <v xml:space="preserve">KOUDELA Dominik </v>
      </c>
      <c r="P91" s="302"/>
      <c r="Q91" s="195"/>
      <c r="R91" s="196"/>
      <c r="S91" s="197"/>
      <c r="T91" s="302" t="str">
        <f>VLOOKUP(T90,STARTOVKA,3,0)</f>
        <v xml:space="preserve">ŠIPOŠ Marek </v>
      </c>
      <c r="U91" s="302"/>
      <c r="V91" s="195"/>
      <c r="W91" s="196"/>
      <c r="X91" s="197"/>
      <c r="Y91" s="302" t="str">
        <f>VLOOKUP(Y90,STARTOVKA,3,0)</f>
        <v xml:space="preserve">BECHYNĚ Matěj </v>
      </c>
      <c r="Z91" s="302"/>
      <c r="AA91" s="195"/>
      <c r="AB91" s="196"/>
      <c r="AC91" s="197"/>
      <c r="AD91" s="302" t="str">
        <f>VLOOKUP(AD90,STARTOVKA,3,0)</f>
        <v>PENNINCK Jens</v>
      </c>
      <c r="AE91" s="302"/>
      <c r="AF91" s="98"/>
    </row>
    <row r="92" spans="2:32" ht="18.75" customHeight="1" x14ac:dyDescent="0.2">
      <c r="B92" s="304"/>
      <c r="C92" s="259"/>
      <c r="D92" s="96"/>
      <c r="E92" s="198" t="str">
        <f ca="1">VLOOKUP(E90,INDIRECT($AK$1),8,0)</f>
        <v>DNF</v>
      </c>
      <c r="F92" s="199" t="str">
        <f ca="1">VLOOKUP(E90,INDIRECT($AK$1),9,0)</f>
        <v>DNF</v>
      </c>
      <c r="G92" s="98"/>
      <c r="I92" s="96"/>
      <c r="J92" s="198">
        <f ca="1">VLOOKUP(J90,INDIRECT($AK$1),8,0)</f>
        <v>0.50283564814814818</v>
      </c>
      <c r="K92" s="199">
        <f ca="1">VLOOKUP(J90,INDIRECT($AK$1),9,0)</f>
        <v>9.1435185185184675E-4</v>
      </c>
      <c r="L92" s="98"/>
      <c r="N92" s="96"/>
      <c r="O92" s="198" t="str">
        <f ca="1">VLOOKUP(O90,INDIRECT($AK$1),8,0)</f>
        <v>DNF</v>
      </c>
      <c r="P92" s="199" t="str">
        <f ca="1">VLOOKUP(O90,INDIRECT($AK$1),9,0)</f>
        <v>DNF</v>
      </c>
      <c r="Q92" s="98"/>
      <c r="S92" s="96"/>
      <c r="T92" s="198">
        <f ca="1">VLOOKUP(T90,INDIRECT($AK$1),8,0)</f>
        <v>0.50283564814814818</v>
      </c>
      <c r="U92" s="199">
        <f ca="1">VLOOKUP(T90,INDIRECT($AK$1),9,0)</f>
        <v>9.1435185185184675E-4</v>
      </c>
      <c r="V92" s="98"/>
      <c r="X92" s="96"/>
      <c r="Y92" s="198">
        <f ca="1">VLOOKUP(Y90,INDIRECT($AK$1),8,0)</f>
        <v>0.50517361111111114</v>
      </c>
      <c r="Z92" s="199">
        <f ca="1">VLOOKUP(Y90,INDIRECT($AK$1),9,0)</f>
        <v>3.2523148148148051E-3</v>
      </c>
      <c r="AA92" s="98"/>
      <c r="AC92" s="96"/>
      <c r="AD92" s="198">
        <f ca="1">VLOOKUP(AD90,INDIRECT($AK$1),8,0)</f>
        <v>0.50517361111111114</v>
      </c>
      <c r="AE92" s="199">
        <f ca="1">VLOOKUP(AD90,INDIRECT($AK$1),9,0)</f>
        <v>3.2523148148148051E-3</v>
      </c>
      <c r="AF92" s="98"/>
    </row>
    <row r="93" spans="2:32" ht="3" customHeight="1" x14ac:dyDescent="0.2">
      <c r="B93" s="106"/>
      <c r="D93" s="99"/>
      <c r="E93" s="100"/>
      <c r="F93" s="100"/>
      <c r="G93" s="101"/>
      <c r="I93" s="99"/>
      <c r="J93" s="100"/>
      <c r="K93" s="100"/>
      <c r="L93" s="101"/>
      <c r="N93" s="99"/>
      <c r="O93" s="100"/>
      <c r="P93" s="100"/>
      <c r="Q93" s="101"/>
      <c r="S93" s="99"/>
      <c r="T93" s="100"/>
      <c r="U93" s="100"/>
      <c r="V93" s="101"/>
      <c r="X93" s="99"/>
      <c r="Y93" s="100"/>
      <c r="Z93" s="100"/>
      <c r="AA93" s="101"/>
      <c r="AC93" s="99"/>
      <c r="AD93" s="100"/>
      <c r="AE93" s="100"/>
      <c r="AF93" s="101"/>
    </row>
    <row r="94" spans="2:32" ht="3" customHeight="1" x14ac:dyDescent="0.2"/>
    <row r="95" spans="2:32" ht="3" customHeight="1" x14ac:dyDescent="0.2">
      <c r="B95" s="105"/>
      <c r="D95" s="93"/>
      <c r="E95" s="94"/>
      <c r="F95" s="94"/>
      <c r="G95" s="95"/>
      <c r="I95" s="93"/>
      <c r="J95" s="94"/>
      <c r="K95" s="94"/>
      <c r="L95" s="95"/>
      <c r="N95" s="93"/>
      <c r="O95" s="94"/>
      <c r="P95" s="94"/>
      <c r="Q95" s="95"/>
      <c r="S95" s="93"/>
      <c r="T95" s="94"/>
      <c r="U95" s="94"/>
      <c r="V95" s="95"/>
      <c r="X95" s="93"/>
      <c r="Y95" s="94"/>
      <c r="Z95" s="94"/>
      <c r="AA95" s="95"/>
      <c r="AC95" s="93"/>
      <c r="AD95" s="94"/>
      <c r="AE95" s="94"/>
      <c r="AF95" s="95"/>
    </row>
    <row r="96" spans="2:32" ht="18.75" customHeight="1" x14ac:dyDescent="0.2">
      <c r="B96" s="304" t="s">
        <v>164</v>
      </c>
      <c r="C96" s="259"/>
      <c r="D96" s="96"/>
      <c r="E96" s="200">
        <v>85</v>
      </c>
      <c r="F96" s="201">
        <f ca="1">VLOOKUP(E96,INDIRECT($AK$1),12,0)</f>
        <v>66</v>
      </c>
      <c r="G96" s="98"/>
      <c r="I96" s="96"/>
      <c r="J96" s="200">
        <v>86</v>
      </c>
      <c r="K96" s="201">
        <f ca="1">VLOOKUP(J96,INDIRECT($AK$1),12,0)</f>
        <v>63</v>
      </c>
      <c r="L96" s="98"/>
      <c r="N96" s="96"/>
      <c r="O96" s="200">
        <v>87</v>
      </c>
      <c r="P96" s="201">
        <f ca="1">VLOOKUP(O96,INDIRECT($AK$1),12,0)</f>
        <v>7</v>
      </c>
      <c r="Q96" s="98"/>
      <c r="S96" s="96"/>
      <c r="T96" s="200">
        <v>88</v>
      </c>
      <c r="U96" s="201">
        <f ca="1">VLOOKUP(T96,INDIRECT($AK$1),12,0)</f>
        <v>25</v>
      </c>
      <c r="V96" s="98"/>
      <c r="X96" s="96"/>
      <c r="Y96" s="200">
        <v>89</v>
      </c>
      <c r="Z96" s="201">
        <f ca="1">VLOOKUP(Y96,INDIRECT($AK$1),12,0)</f>
        <v>6</v>
      </c>
      <c r="AA96" s="98"/>
      <c r="AC96" s="96"/>
      <c r="AD96" s="200">
        <v>90</v>
      </c>
      <c r="AE96" s="201">
        <f ca="1">VLOOKUP(AD96,INDIRECT($AK$1),12,0)</f>
        <v>54</v>
      </c>
      <c r="AF96" s="98"/>
    </row>
    <row r="97" spans="2:32" ht="12.2" customHeight="1" x14ac:dyDescent="0.2">
      <c r="B97" s="304"/>
      <c r="C97" s="259"/>
      <c r="D97" s="96"/>
      <c r="E97" s="302" t="str">
        <f>VLOOKUP(E96,STARTOVKA,3,0)</f>
        <v xml:space="preserve">SPUDIL Martin </v>
      </c>
      <c r="F97" s="302"/>
      <c r="G97" s="195"/>
      <c r="H97" s="196"/>
      <c r="I97" s="197"/>
      <c r="J97" s="302" t="e">
        <f>VLOOKUP(J96,STARTOVKA,3,0)</f>
        <v>#N/A</v>
      </c>
      <c r="K97" s="302"/>
      <c r="L97" s="195"/>
      <c r="M97" s="196"/>
      <c r="N97" s="197"/>
      <c r="O97" s="302" t="e">
        <f>VLOOKUP(O96,STARTOVKA,3,0)</f>
        <v>#N/A</v>
      </c>
      <c r="P97" s="302"/>
      <c r="Q97" s="195"/>
      <c r="R97" s="196"/>
      <c r="S97" s="197"/>
      <c r="T97" s="302" t="e">
        <f>VLOOKUP(T96,STARTOVKA,3,0)</f>
        <v>#N/A</v>
      </c>
      <c r="U97" s="302"/>
      <c r="V97" s="195"/>
      <c r="W97" s="196"/>
      <c r="X97" s="197"/>
      <c r="Y97" s="302" t="e">
        <f>VLOOKUP(Y96,STARTOVKA,3,0)</f>
        <v>#N/A</v>
      </c>
      <c r="Z97" s="302"/>
      <c r="AA97" s="195"/>
      <c r="AB97" s="196"/>
      <c r="AC97" s="197"/>
      <c r="AD97" s="302" t="e">
        <f>VLOOKUP(AD96,STARTOVKA,3,0)</f>
        <v>#N/A</v>
      </c>
      <c r="AE97" s="302"/>
      <c r="AF97" s="98"/>
    </row>
    <row r="98" spans="2:32" ht="18.75" customHeight="1" x14ac:dyDescent="0.2">
      <c r="B98" s="304"/>
      <c r="C98" s="259"/>
      <c r="D98" s="96"/>
      <c r="E98" s="198">
        <f ca="1">VLOOKUP(E96,INDIRECT($AK$1),8,0)</f>
        <v>0.50283564814814818</v>
      </c>
      <c r="F98" s="199">
        <f ca="1">VLOOKUP(E96,INDIRECT($AK$1),9,0)</f>
        <v>9.1435185185184675E-4</v>
      </c>
      <c r="G98" s="98"/>
      <c r="I98" s="96"/>
      <c r="J98" s="198">
        <f ca="1">VLOOKUP(J96,INDIRECT($AK$1),8,0)</f>
        <v>0.50283564814814818</v>
      </c>
      <c r="K98" s="199">
        <f ca="1">VLOOKUP(J96,INDIRECT($AK$1),9,0)</f>
        <v>9.1435185185184675E-4</v>
      </c>
      <c r="L98" s="98"/>
      <c r="N98" s="96"/>
      <c r="O98" s="198">
        <f ca="1">VLOOKUP(O96,INDIRECT($AK$1),8,0)</f>
        <v>0.50217592592592597</v>
      </c>
      <c r="P98" s="199">
        <f ca="1">VLOOKUP(O96,INDIRECT($AK$1),9,0)</f>
        <v>2.5462962962963243E-4</v>
      </c>
      <c r="Q98" s="98"/>
      <c r="S98" s="96"/>
      <c r="T98" s="198">
        <f ca="1">VLOOKUP(T96,INDIRECT($AK$1),8,0)</f>
        <v>0.50283564814814818</v>
      </c>
      <c r="U98" s="199">
        <f ca="1">VLOOKUP(T96,INDIRECT($AK$1),9,0)</f>
        <v>9.1435185185184675E-4</v>
      </c>
      <c r="V98" s="98"/>
      <c r="X98" s="96"/>
      <c r="Y98" s="198">
        <f ca="1">VLOOKUP(Y96,INDIRECT($AK$1),8,0)</f>
        <v>0.50203703703703706</v>
      </c>
      <c r="Z98" s="199">
        <f ca="1">VLOOKUP(Y96,INDIRECT($AK$1),9,0)</f>
        <v>1.1574074074072183E-4</v>
      </c>
      <c r="AA98" s="98"/>
      <c r="AC98" s="96"/>
      <c r="AD98" s="198">
        <f ca="1">VLOOKUP(AD96,INDIRECT($AK$1),8,0)</f>
        <v>0.50385416666666671</v>
      </c>
      <c r="AE98" s="199">
        <f ca="1">VLOOKUP(AD96,INDIRECT($AK$1),9,0)</f>
        <v>1.9328703703703765E-3</v>
      </c>
      <c r="AF98" s="98"/>
    </row>
    <row r="99" spans="2:32" ht="3" customHeight="1" x14ac:dyDescent="0.2">
      <c r="B99" s="106"/>
      <c r="D99" s="99"/>
      <c r="E99" s="100"/>
      <c r="F99" s="100"/>
      <c r="G99" s="101"/>
      <c r="I99" s="99"/>
      <c r="J99" s="100"/>
      <c r="K99" s="100"/>
      <c r="L99" s="101"/>
      <c r="N99" s="99"/>
      <c r="O99" s="100"/>
      <c r="P99" s="100"/>
      <c r="Q99" s="101"/>
      <c r="S99" s="99"/>
      <c r="T99" s="100"/>
      <c r="U99" s="100"/>
      <c r="V99" s="101"/>
      <c r="X99" s="99"/>
      <c r="Y99" s="100"/>
      <c r="Z99" s="100"/>
      <c r="AA99" s="101"/>
      <c r="AC99" s="99"/>
      <c r="AD99" s="100"/>
      <c r="AE99" s="100"/>
      <c r="AF99" s="101"/>
    </row>
    <row r="100" spans="2:32" ht="3" customHeight="1" x14ac:dyDescent="0.2"/>
    <row r="101" spans="2:32" ht="3" customHeight="1" x14ac:dyDescent="0.2">
      <c r="B101" s="105"/>
      <c r="D101" s="93"/>
      <c r="E101" s="94"/>
      <c r="F101" s="94"/>
      <c r="G101" s="95"/>
      <c r="I101" s="93"/>
      <c r="J101" s="94"/>
      <c r="K101" s="94"/>
      <c r="L101" s="95"/>
      <c r="N101" s="93"/>
      <c r="O101" s="94"/>
      <c r="P101" s="94"/>
      <c r="Q101" s="95"/>
      <c r="S101" s="93"/>
      <c r="T101" s="94"/>
      <c r="U101" s="94"/>
      <c r="V101" s="95"/>
      <c r="X101" s="93"/>
      <c r="Y101" s="94"/>
      <c r="Z101" s="94"/>
      <c r="AA101" s="95"/>
      <c r="AC101" s="93"/>
      <c r="AD101" s="94"/>
      <c r="AE101" s="94"/>
      <c r="AF101" s="95"/>
    </row>
    <row r="102" spans="2:32" ht="18.75" customHeight="1" x14ac:dyDescent="0.2">
      <c r="B102" s="304" t="s">
        <v>166</v>
      </c>
      <c r="C102" s="259"/>
      <c r="D102" s="96"/>
      <c r="E102" s="200">
        <v>91</v>
      </c>
      <c r="F102" s="201">
        <f ca="1">VLOOKUP(E102,INDIRECT($AK$1),12,0)</f>
        <v>42</v>
      </c>
      <c r="G102" s="98"/>
      <c r="I102" s="96"/>
      <c r="J102" s="200">
        <v>92</v>
      </c>
      <c r="K102" s="201">
        <f ca="1">VLOOKUP(J102,INDIRECT($AK$1),12,0)</f>
        <v>37</v>
      </c>
      <c r="L102" s="98"/>
      <c r="N102" s="96"/>
      <c r="O102" s="200">
        <v>93</v>
      </c>
      <c r="P102" s="201">
        <f ca="1">VLOOKUP(O102,INDIRECT($AK$1),12,0)</f>
        <v>52</v>
      </c>
      <c r="Q102" s="98"/>
      <c r="S102" s="96"/>
      <c r="T102" s="200">
        <v>94</v>
      </c>
      <c r="U102" s="201">
        <f ca="1">VLOOKUP(T102,INDIRECT($AK$1),12,0)</f>
        <v>26</v>
      </c>
      <c r="V102" s="98"/>
      <c r="X102" s="96"/>
      <c r="Y102" s="200">
        <v>95</v>
      </c>
      <c r="Z102" s="201" t="str">
        <f ca="1">VLOOKUP(Y102,INDIRECT($AK$1),12,0)</f>
        <v/>
      </c>
      <c r="AA102" s="98"/>
      <c r="AC102" s="96"/>
      <c r="AD102" s="200">
        <v>96</v>
      </c>
      <c r="AE102" s="201">
        <f ca="1">VLOOKUP(AD102,INDIRECT($AK$1),12,0)</f>
        <v>12</v>
      </c>
      <c r="AF102" s="98"/>
    </row>
    <row r="103" spans="2:32" ht="12.2" customHeight="1" x14ac:dyDescent="0.2">
      <c r="B103" s="304"/>
      <c r="C103" s="259"/>
      <c r="D103" s="96"/>
      <c r="E103" s="302" t="str">
        <f>VLOOKUP(E102,STARTOVKA,3,0)</f>
        <v xml:space="preserve">DUBOVSKÝ Jakub </v>
      </c>
      <c r="F103" s="302"/>
      <c r="G103" s="195"/>
      <c r="H103" s="196"/>
      <c r="I103" s="197"/>
      <c r="J103" s="302" t="str">
        <f>VLOOKUP(J102,STARTOVKA,3,0)</f>
        <v xml:space="preserve">DVOŘÁK Jakub </v>
      </c>
      <c r="K103" s="302"/>
      <c r="L103" s="195"/>
      <c r="M103" s="196"/>
      <c r="N103" s="197"/>
      <c r="O103" s="302" t="str">
        <f>VLOOKUP(O102,STARTOVKA,3,0)</f>
        <v xml:space="preserve">GRUBER Pavel </v>
      </c>
      <c r="P103" s="302"/>
      <c r="Q103" s="195"/>
      <c r="R103" s="196"/>
      <c r="S103" s="197"/>
      <c r="T103" s="302" t="str">
        <f>VLOOKUP(T102,STARTOVKA,3,0)</f>
        <v xml:space="preserve">KOTOUČEK Matěj </v>
      </c>
      <c r="U103" s="302"/>
      <c r="V103" s="195"/>
      <c r="W103" s="196"/>
      <c r="X103" s="197"/>
      <c r="Y103" s="302" t="str">
        <f>VLOOKUP(Y102,STARTOVKA,3,0)</f>
        <v xml:space="preserve">LAFUNTÁL Robert </v>
      </c>
      <c r="Z103" s="302"/>
      <c r="AA103" s="195"/>
      <c r="AB103" s="196"/>
      <c r="AC103" s="197"/>
      <c r="AD103" s="302" t="str">
        <f>VLOOKUP(AD102,STARTOVKA,3,0)</f>
        <v xml:space="preserve">SCHMIDT Vít </v>
      </c>
      <c r="AE103" s="302"/>
      <c r="AF103" s="98"/>
    </row>
    <row r="104" spans="2:32" ht="18.75" customHeight="1" x14ac:dyDescent="0.2">
      <c r="B104" s="304"/>
      <c r="C104" s="259"/>
      <c r="D104" s="96"/>
      <c r="E104" s="198">
        <f ca="1">VLOOKUP(E102,INDIRECT($AK$1),8,0)</f>
        <v>0.50283564814814818</v>
      </c>
      <c r="F104" s="199">
        <f ca="1">VLOOKUP(E102,INDIRECT($AK$1),9,0)</f>
        <v>9.1435185185184675E-4</v>
      </c>
      <c r="G104" s="98"/>
      <c r="I104" s="96"/>
      <c r="J104" s="198">
        <f ca="1">VLOOKUP(J102,INDIRECT($AK$1),8,0)</f>
        <v>0.50283564814814818</v>
      </c>
      <c r="K104" s="199">
        <f ca="1">VLOOKUP(J102,INDIRECT($AK$1),9,0)</f>
        <v>9.1435185185184675E-4</v>
      </c>
      <c r="L104" s="98"/>
      <c r="N104" s="96"/>
      <c r="O104" s="198">
        <f ca="1">VLOOKUP(O102,INDIRECT($AK$1),8,0)</f>
        <v>0.5056828703703703</v>
      </c>
      <c r="P104" s="199">
        <f ca="1">VLOOKUP(O102,INDIRECT($AK$1),9,0)</f>
        <v>3.7615740740739589E-3</v>
      </c>
      <c r="Q104" s="98"/>
      <c r="S104" s="96"/>
      <c r="T104" s="198">
        <f ca="1">VLOOKUP(T102,INDIRECT($AK$1),8,0)</f>
        <v>0.50283564814814818</v>
      </c>
      <c r="U104" s="199">
        <f ca="1">VLOOKUP(T102,INDIRECT($AK$1),9,0)</f>
        <v>9.1435185185184675E-4</v>
      </c>
      <c r="V104" s="98"/>
      <c r="X104" s="96"/>
      <c r="Y104" s="198" t="str">
        <f ca="1">VLOOKUP(Y102,INDIRECT($AK$1),8,0)</f>
        <v>DNF</v>
      </c>
      <c r="Z104" s="199" t="str">
        <f ca="1">VLOOKUP(Y102,INDIRECT($AK$1),9,0)</f>
        <v>DNF</v>
      </c>
      <c r="AA104" s="98"/>
      <c r="AC104" s="96"/>
      <c r="AD104" s="198">
        <f ca="1">VLOOKUP(AD102,INDIRECT($AK$1),8,0)</f>
        <v>0.5024305555555556</v>
      </c>
      <c r="AE104" s="199">
        <f ca="1">VLOOKUP(AD102,INDIRECT($AK$1),9,0)</f>
        <v>5.0925925925926485E-4</v>
      </c>
      <c r="AF104" s="98"/>
    </row>
    <row r="105" spans="2:32" ht="3" customHeight="1" x14ac:dyDescent="0.2">
      <c r="B105" s="106"/>
      <c r="D105" s="99"/>
      <c r="E105" s="100"/>
      <c r="F105" s="100"/>
      <c r="G105" s="101"/>
      <c r="I105" s="99"/>
      <c r="J105" s="100"/>
      <c r="K105" s="100"/>
      <c r="L105" s="101"/>
      <c r="N105" s="99"/>
      <c r="O105" s="100"/>
      <c r="P105" s="100"/>
      <c r="Q105" s="101"/>
      <c r="S105" s="99"/>
      <c r="T105" s="100"/>
      <c r="U105" s="100"/>
      <c r="V105" s="101"/>
      <c r="X105" s="99"/>
      <c r="Y105" s="100"/>
      <c r="Z105" s="100"/>
      <c r="AA105" s="101"/>
      <c r="AC105" s="99"/>
      <c r="AD105" s="100"/>
      <c r="AE105" s="100"/>
      <c r="AF105" s="101"/>
    </row>
    <row r="106" spans="2:32" ht="3" customHeight="1" x14ac:dyDescent="0.2"/>
    <row r="107" spans="2:32" ht="3" customHeight="1" x14ac:dyDescent="0.2">
      <c r="B107" s="105"/>
      <c r="D107" s="93"/>
      <c r="E107" s="94"/>
      <c r="F107" s="94"/>
      <c r="G107" s="95"/>
      <c r="I107" s="93"/>
      <c r="J107" s="94"/>
      <c r="K107" s="94"/>
      <c r="L107" s="95"/>
      <c r="N107" s="93"/>
      <c r="O107" s="94"/>
      <c r="P107" s="94"/>
      <c r="Q107" s="95"/>
      <c r="S107" s="93"/>
      <c r="T107" s="94"/>
      <c r="U107" s="94"/>
      <c r="V107" s="95"/>
      <c r="X107" s="93"/>
      <c r="Y107" s="94"/>
      <c r="Z107" s="94"/>
      <c r="AA107" s="95"/>
      <c r="AC107" s="93"/>
      <c r="AD107" s="94"/>
      <c r="AE107" s="94"/>
      <c r="AF107" s="95"/>
    </row>
    <row r="108" spans="2:32" ht="18.75" customHeight="1" x14ac:dyDescent="0.2">
      <c r="B108" s="304" t="s">
        <v>172</v>
      </c>
      <c r="C108" s="259"/>
      <c r="D108" s="96"/>
      <c r="E108" s="200">
        <v>97</v>
      </c>
      <c r="F108" s="201" t="str">
        <f ca="1">VLOOKUP(E108,INDIRECT($AK$1),12,0)</f>
        <v/>
      </c>
      <c r="G108" s="98"/>
      <c r="I108" s="96"/>
      <c r="J108" s="200">
        <v>98</v>
      </c>
      <c r="K108" s="201" t="str">
        <f ca="1">VLOOKUP(J108,INDIRECT($AK$1),12,0)</f>
        <v/>
      </c>
      <c r="L108" s="98"/>
      <c r="N108" s="96"/>
      <c r="O108" s="200">
        <v>99</v>
      </c>
      <c r="P108" s="201">
        <f ca="1">VLOOKUP(O108,INDIRECT($AK$1),12,0)</f>
        <v>61</v>
      </c>
      <c r="Q108" s="98"/>
      <c r="S108" s="96"/>
      <c r="T108" s="200">
        <v>100</v>
      </c>
      <c r="U108" s="201">
        <f ca="1">VLOOKUP(T108,INDIRECT($AK$1),12,0)</f>
        <v>58</v>
      </c>
      <c r="V108" s="98"/>
      <c r="X108" s="96"/>
      <c r="Y108" s="200">
        <v>101</v>
      </c>
      <c r="Z108" s="201">
        <f ca="1">VLOOKUP(Y108,INDIRECT($AK$1),12,0)</f>
        <v>32</v>
      </c>
      <c r="AA108" s="98"/>
      <c r="AC108" s="96"/>
      <c r="AD108" s="200">
        <v>102</v>
      </c>
      <c r="AE108" s="201" t="str">
        <f ca="1">VLOOKUP(AD108,INDIRECT($AK$1),12,0)</f>
        <v/>
      </c>
      <c r="AF108" s="98"/>
    </row>
    <row r="109" spans="2:32" ht="12.2" customHeight="1" x14ac:dyDescent="0.2">
      <c r="B109" s="304"/>
      <c r="C109" s="259"/>
      <c r="D109" s="96"/>
      <c r="E109" s="302" t="str">
        <f>VLOOKUP(E108,STARTOVKA,3,0)</f>
        <v xml:space="preserve">STRMISKA Andrej </v>
      </c>
      <c r="F109" s="302"/>
      <c r="G109" s="195"/>
      <c r="H109" s="196"/>
      <c r="I109" s="197"/>
      <c r="J109" s="302" t="str">
        <f>VLOOKUP(J108,STARTOVKA,3,0)</f>
        <v xml:space="preserve">STŘEDA Kryštof </v>
      </c>
      <c r="K109" s="302"/>
      <c r="L109" s="195"/>
      <c r="M109" s="196"/>
      <c r="N109" s="197"/>
      <c r="O109" s="302" t="e">
        <f>VLOOKUP(O108,STARTOVKA,3,0)</f>
        <v>#N/A</v>
      </c>
      <c r="P109" s="302"/>
      <c r="Q109" s="195"/>
      <c r="R109" s="196"/>
      <c r="S109" s="197"/>
      <c r="T109" s="302" t="e">
        <f>VLOOKUP(T108,STARTOVKA,3,0)</f>
        <v>#N/A</v>
      </c>
      <c r="U109" s="302"/>
      <c r="V109" s="195"/>
      <c r="W109" s="196"/>
      <c r="X109" s="197"/>
      <c r="Y109" s="302" t="str">
        <f>VLOOKUP(Y108,STARTOVKA,3,0)</f>
        <v xml:space="preserve">BAŘTIPÁN Josef </v>
      </c>
      <c r="Z109" s="302"/>
      <c r="AA109" s="195"/>
      <c r="AB109" s="196"/>
      <c r="AC109" s="197"/>
      <c r="AD109" s="302" t="str">
        <f>VLOOKUP(AD108,STARTOVKA,3,0)</f>
        <v xml:space="preserve">HOLUBOVSKÝ Ondřej </v>
      </c>
      <c r="AE109" s="302"/>
      <c r="AF109" s="98"/>
    </row>
    <row r="110" spans="2:32" ht="18.75" customHeight="1" x14ac:dyDescent="0.2">
      <c r="B110" s="304"/>
      <c r="C110" s="259"/>
      <c r="D110" s="96"/>
      <c r="E110" s="198" t="str">
        <f ca="1">VLOOKUP(E108,INDIRECT($AK$1),8,0)</f>
        <v>DNF</v>
      </c>
      <c r="F110" s="199" t="str">
        <f ca="1">VLOOKUP(E108,INDIRECT($AK$1),9,0)</f>
        <v>DNF</v>
      </c>
      <c r="G110" s="98"/>
      <c r="I110" s="96"/>
      <c r="J110" s="198" t="str">
        <f ca="1">VLOOKUP(J108,INDIRECT($AK$1),8,0)</f>
        <v>DNF</v>
      </c>
      <c r="K110" s="199" t="str">
        <f ca="1">VLOOKUP(J108,INDIRECT($AK$1),9,0)</f>
        <v>DNF</v>
      </c>
      <c r="L110" s="98"/>
      <c r="N110" s="96"/>
      <c r="O110" s="198">
        <f ca="1">VLOOKUP(O108,INDIRECT($AK$1),8,0)</f>
        <v>0.50283564814814818</v>
      </c>
      <c r="P110" s="199">
        <f ca="1">VLOOKUP(O108,INDIRECT($AK$1),9,0)</f>
        <v>9.1435185185184675E-4</v>
      </c>
      <c r="Q110" s="98"/>
      <c r="S110" s="96"/>
      <c r="T110" s="198">
        <f ca="1">VLOOKUP(T108,INDIRECT($AK$1),8,0)</f>
        <v>0.50685185185185189</v>
      </c>
      <c r="U110" s="199">
        <f ca="1">VLOOKUP(T108,INDIRECT($AK$1),9,0)</f>
        <v>4.9305555555555491E-3</v>
      </c>
      <c r="V110" s="98"/>
      <c r="X110" s="96"/>
      <c r="Y110" s="198">
        <f ca="1">VLOOKUP(Y108,INDIRECT($AK$1),8,0)</f>
        <v>0.50283564814814818</v>
      </c>
      <c r="Z110" s="199">
        <f ca="1">VLOOKUP(Y108,INDIRECT($AK$1),9,0)</f>
        <v>9.1435185185184675E-4</v>
      </c>
      <c r="AA110" s="98"/>
      <c r="AC110" s="96"/>
      <c r="AD110" s="198" t="str">
        <f ca="1">VLOOKUP(AD108,INDIRECT($AK$1),8,0)</f>
        <v>DNF</v>
      </c>
      <c r="AE110" s="199" t="str">
        <f ca="1">VLOOKUP(AD108,INDIRECT($AK$1),9,0)</f>
        <v>DNF</v>
      </c>
      <c r="AF110" s="98"/>
    </row>
    <row r="111" spans="2:32" ht="3" customHeight="1" x14ac:dyDescent="0.2">
      <c r="B111" s="106"/>
      <c r="D111" s="99"/>
      <c r="E111" s="100"/>
      <c r="F111" s="100"/>
      <c r="G111" s="101"/>
      <c r="I111" s="99"/>
      <c r="J111" s="100"/>
      <c r="K111" s="100"/>
      <c r="L111" s="101"/>
      <c r="N111" s="99"/>
      <c r="O111" s="100"/>
      <c r="P111" s="100"/>
      <c r="Q111" s="101"/>
      <c r="S111" s="99"/>
      <c r="T111" s="100"/>
      <c r="U111" s="100"/>
      <c r="V111" s="101"/>
      <c r="X111" s="99"/>
      <c r="Y111" s="100"/>
      <c r="Z111" s="100"/>
      <c r="AA111" s="101"/>
      <c r="AC111" s="99"/>
      <c r="AD111" s="100"/>
      <c r="AE111" s="100"/>
      <c r="AF111" s="101"/>
    </row>
    <row r="112" spans="2:32" ht="3" customHeight="1" x14ac:dyDescent="0.2"/>
    <row r="113" spans="2:32" ht="3" customHeight="1" x14ac:dyDescent="0.2">
      <c r="B113" s="105"/>
      <c r="D113" s="93"/>
      <c r="E113" s="94"/>
      <c r="F113" s="94"/>
      <c r="G113" s="95"/>
      <c r="I113" s="93"/>
      <c r="J113" s="94"/>
      <c r="K113" s="94"/>
      <c r="L113" s="95"/>
      <c r="N113" s="93"/>
      <c r="O113" s="94"/>
      <c r="P113" s="94"/>
      <c r="Q113" s="95"/>
      <c r="S113" s="93"/>
      <c r="T113" s="94"/>
      <c r="U113" s="94"/>
      <c r="V113" s="95"/>
      <c r="X113" s="93"/>
      <c r="Y113" s="94"/>
      <c r="Z113" s="94"/>
      <c r="AA113" s="95"/>
      <c r="AC113" s="93"/>
      <c r="AD113" s="94"/>
      <c r="AE113" s="94"/>
      <c r="AF113" s="95"/>
    </row>
    <row r="114" spans="2:32" ht="18.75" customHeight="1" x14ac:dyDescent="0.2">
      <c r="B114" s="304" t="s">
        <v>174</v>
      </c>
      <c r="C114" s="259"/>
      <c r="D114" s="96"/>
      <c r="E114" s="200">
        <v>103</v>
      </c>
      <c r="F114" s="201">
        <f ca="1">VLOOKUP(E114,INDIRECT($AK$1),12,0)</f>
        <v>30</v>
      </c>
      <c r="G114" s="98"/>
      <c r="I114" s="96"/>
      <c r="J114" s="200">
        <v>104</v>
      </c>
      <c r="K114" s="201">
        <f ca="1">VLOOKUP(J114,INDIRECT($AK$1),12,0)</f>
        <v>3</v>
      </c>
      <c r="L114" s="98"/>
      <c r="N114" s="96"/>
      <c r="O114" s="200">
        <v>105</v>
      </c>
      <c r="P114" s="201">
        <f ca="1">VLOOKUP(O114,INDIRECT($AK$1),12,0)</f>
        <v>27</v>
      </c>
      <c r="Q114" s="98"/>
      <c r="S114" s="96"/>
      <c r="T114" s="200">
        <v>106</v>
      </c>
      <c r="U114" s="201">
        <f ca="1">VLOOKUP(T114,INDIRECT($AK$1),12,0)</f>
        <v>35</v>
      </c>
      <c r="V114" s="98"/>
      <c r="X114" s="96"/>
      <c r="Y114" s="200">
        <v>107</v>
      </c>
      <c r="Z114" s="201">
        <f ca="1">VLOOKUP(Y114,INDIRECT($AK$1),12,0)</f>
        <v>14</v>
      </c>
      <c r="AA114" s="98"/>
      <c r="AC114" s="96"/>
      <c r="AD114" s="200">
        <v>108</v>
      </c>
      <c r="AE114" s="201">
        <f ca="1">VLOOKUP(AD114,INDIRECT($AK$1),12,0)</f>
        <v>4</v>
      </c>
      <c r="AF114" s="98"/>
    </row>
    <row r="115" spans="2:32" ht="12.2" customHeight="1" x14ac:dyDescent="0.2">
      <c r="B115" s="304"/>
      <c r="C115" s="259"/>
      <c r="D115" s="96"/>
      <c r="E115" s="302" t="str">
        <f>VLOOKUP(E114,STARTOVKA,3,0)</f>
        <v xml:space="preserve">NEUMAN Daniel </v>
      </c>
      <c r="F115" s="302"/>
      <c r="G115" s="195"/>
      <c r="H115" s="196"/>
      <c r="I115" s="197"/>
      <c r="J115" s="302" t="str">
        <f>VLOOKUP(J114,STARTOVKA,3,0)</f>
        <v>DULAJ Jan</v>
      </c>
      <c r="K115" s="302"/>
      <c r="L115" s="195"/>
      <c r="M115" s="196"/>
      <c r="N115" s="197"/>
      <c r="O115" s="302" t="str">
        <f>VLOOKUP(O114,STARTOVKA,3,0)</f>
        <v xml:space="preserve">RAJCHART Jan </v>
      </c>
      <c r="P115" s="302"/>
      <c r="Q115" s="195"/>
      <c r="R115" s="196"/>
      <c r="S115" s="197"/>
      <c r="T115" s="302" t="str">
        <f>VLOOKUP(T114,STARTOVKA,3,0)</f>
        <v xml:space="preserve">SVATEK Miroslav </v>
      </c>
      <c r="U115" s="302"/>
      <c r="V115" s="195"/>
      <c r="W115" s="196"/>
      <c r="X115" s="197"/>
      <c r="Y115" s="302" t="str">
        <f>VLOOKUP(Y114,STARTOVKA,3,0)</f>
        <v xml:space="preserve">KŘIKAVA Jakub </v>
      </c>
      <c r="Z115" s="302"/>
      <c r="AA115" s="195"/>
      <c r="AB115" s="196"/>
      <c r="AC115" s="197"/>
      <c r="AD115" s="302" t="e">
        <f>VLOOKUP(AD114,STARTOVKA,3,0)</f>
        <v>#N/A</v>
      </c>
      <c r="AE115" s="302"/>
      <c r="AF115" s="98"/>
    </row>
    <row r="116" spans="2:32" ht="18.75" customHeight="1" x14ac:dyDescent="0.2">
      <c r="B116" s="304"/>
      <c r="C116" s="259"/>
      <c r="D116" s="96"/>
      <c r="E116" s="198">
        <f ca="1">VLOOKUP(E114,INDIRECT($AK$1),8,0)</f>
        <v>0.50281250000000011</v>
      </c>
      <c r="F116" s="199">
        <f ca="1">VLOOKUP(E114,INDIRECT($AK$1),9,0)</f>
        <v>8.91203703703769E-4</v>
      </c>
      <c r="G116" s="98"/>
      <c r="I116" s="96"/>
      <c r="J116" s="198">
        <f ca="1">VLOOKUP(J114,INDIRECT($AK$1),8,0)</f>
        <v>0.50195601851851857</v>
      </c>
      <c r="K116" s="199">
        <f ca="1">VLOOKUP(J114,INDIRECT($AK$1),9,0)</f>
        <v>3.472222222222765E-5</v>
      </c>
      <c r="L116" s="98"/>
      <c r="N116" s="96"/>
      <c r="O116" s="198">
        <f ca="1">VLOOKUP(O114,INDIRECT($AK$1),8,0)</f>
        <v>0.50283564814814818</v>
      </c>
      <c r="P116" s="199">
        <f ca="1">VLOOKUP(O114,INDIRECT($AK$1),9,0)</f>
        <v>9.1435185185184675E-4</v>
      </c>
      <c r="Q116" s="98"/>
      <c r="S116" s="96"/>
      <c r="T116" s="198">
        <f ca="1">VLOOKUP(T114,INDIRECT($AK$1),8,0)</f>
        <v>0.50283564814814818</v>
      </c>
      <c r="U116" s="199">
        <f ca="1">VLOOKUP(T114,INDIRECT($AK$1),9,0)</f>
        <v>9.1435185185184675E-4</v>
      </c>
      <c r="V116" s="98"/>
      <c r="X116" s="96"/>
      <c r="Y116" s="198">
        <f ca="1">VLOOKUP(Y114,INDIRECT($AK$1),8,0)</f>
        <v>0.50278935185185192</v>
      </c>
      <c r="Z116" s="199">
        <f ca="1">VLOOKUP(Y114,INDIRECT($AK$1),9,0)</f>
        <v>8.6805555555558023E-4</v>
      </c>
      <c r="AA116" s="98"/>
      <c r="AC116" s="96"/>
      <c r="AD116" s="198">
        <f ca="1">VLOOKUP(AD114,INDIRECT($AK$1),8,0)</f>
        <v>0.5019675925925926</v>
      </c>
      <c r="AE116" s="199">
        <f ca="1">VLOOKUP(AD114,INDIRECT($AK$1),9,0)</f>
        <v>4.6296296296266526E-5</v>
      </c>
      <c r="AF116" s="98"/>
    </row>
    <row r="117" spans="2:32" ht="3" customHeight="1" x14ac:dyDescent="0.2">
      <c r="B117" s="106"/>
      <c r="D117" s="99"/>
      <c r="E117" s="100"/>
      <c r="F117" s="100"/>
      <c r="G117" s="101"/>
      <c r="I117" s="99"/>
      <c r="J117" s="100"/>
      <c r="K117" s="100"/>
      <c r="L117" s="101"/>
      <c r="N117" s="99"/>
      <c r="O117" s="100"/>
      <c r="P117" s="100"/>
      <c r="Q117" s="101"/>
      <c r="S117" s="99"/>
      <c r="T117" s="100"/>
      <c r="U117" s="100"/>
      <c r="V117" s="101"/>
      <c r="X117" s="99"/>
      <c r="Y117" s="100"/>
      <c r="Z117" s="100"/>
      <c r="AA117" s="101"/>
      <c r="AC117" s="99"/>
      <c r="AD117" s="100"/>
      <c r="AE117" s="100"/>
      <c r="AF117" s="101"/>
    </row>
    <row r="118" spans="2:32" ht="3" customHeight="1" x14ac:dyDescent="0.2"/>
    <row r="119" spans="2:32" ht="3" customHeight="1" x14ac:dyDescent="0.2">
      <c r="B119" s="105"/>
      <c r="D119" s="93"/>
      <c r="E119" s="94"/>
      <c r="F119" s="94"/>
      <c r="G119" s="95"/>
      <c r="I119" s="93"/>
      <c r="J119" s="94"/>
      <c r="K119" s="94"/>
      <c r="L119" s="95"/>
      <c r="N119" s="93"/>
      <c r="O119" s="94"/>
      <c r="P119" s="94"/>
      <c r="Q119" s="95"/>
      <c r="S119" s="93"/>
      <c r="T119" s="94"/>
      <c r="U119" s="94"/>
      <c r="V119" s="95"/>
      <c r="X119" s="93"/>
      <c r="Y119" s="94"/>
      <c r="Z119" s="94"/>
      <c r="AA119" s="95"/>
      <c r="AC119" s="93"/>
      <c r="AD119" s="94"/>
      <c r="AE119" s="94"/>
      <c r="AF119" s="95"/>
    </row>
    <row r="120" spans="2:32" ht="18.75" customHeight="1" x14ac:dyDescent="0.2">
      <c r="B120" s="304" t="s">
        <v>178</v>
      </c>
      <c r="C120" s="259"/>
      <c r="D120" s="96"/>
      <c r="E120" s="200">
        <v>109</v>
      </c>
      <c r="F120" s="201">
        <f ca="1">VLOOKUP(E120,INDIRECT($AK$1),12,0)</f>
        <v>81</v>
      </c>
      <c r="G120" s="98"/>
      <c r="I120" s="96"/>
      <c r="J120" s="200">
        <v>110</v>
      </c>
      <c r="K120" s="201">
        <f ca="1">VLOOKUP(J120,INDIRECT($AK$1),12,0)</f>
        <v>93</v>
      </c>
      <c r="L120" s="98"/>
      <c r="N120" s="96"/>
      <c r="O120" s="200">
        <v>111</v>
      </c>
      <c r="P120" s="201">
        <f ca="1">VLOOKUP(O120,INDIRECT($AK$1),12,0)</f>
        <v>24</v>
      </c>
      <c r="Q120" s="98"/>
      <c r="S120" s="96"/>
      <c r="T120" s="200">
        <v>112</v>
      </c>
      <c r="U120" s="201" t="str">
        <f ca="1">VLOOKUP(T120,INDIRECT($AK$1),12,0)</f>
        <v/>
      </c>
      <c r="V120" s="98"/>
      <c r="X120" s="96"/>
      <c r="Y120" s="200">
        <v>113</v>
      </c>
      <c r="Z120" s="201">
        <f ca="1">VLOOKUP(Y120,INDIRECT($AK$1),12,0)</f>
        <v>28</v>
      </c>
      <c r="AA120" s="98"/>
      <c r="AC120" s="96"/>
      <c r="AD120" s="200">
        <v>114</v>
      </c>
      <c r="AE120" s="201">
        <f ca="1">VLOOKUP(AD120,INDIRECT($AK$1),12,0)</f>
        <v>78</v>
      </c>
      <c r="AF120" s="98"/>
    </row>
    <row r="121" spans="2:32" ht="12.2" customHeight="1" x14ac:dyDescent="0.2">
      <c r="B121" s="304"/>
      <c r="C121" s="259"/>
      <c r="D121" s="96"/>
      <c r="E121" s="302" t="e">
        <f>VLOOKUP(E120,STARTOVKA,3,0)</f>
        <v>#N/A</v>
      </c>
      <c r="F121" s="302"/>
      <c r="G121" s="195"/>
      <c r="H121" s="196"/>
      <c r="I121" s="197"/>
      <c r="J121" s="302" t="e">
        <f>VLOOKUP(J120,STARTOVKA,3,0)</f>
        <v>#N/A</v>
      </c>
      <c r="K121" s="302"/>
      <c r="L121" s="195"/>
      <c r="M121" s="196"/>
      <c r="N121" s="197"/>
      <c r="O121" s="302" t="str">
        <f>VLOOKUP(O120,STARTOVKA,3,0)</f>
        <v>BECKER Alexander</v>
      </c>
      <c r="P121" s="302"/>
      <c r="Q121" s="195"/>
      <c r="R121" s="196"/>
      <c r="S121" s="197"/>
      <c r="T121" s="302" t="str">
        <f>VLOOKUP(T120,STARTOVKA,3,0)</f>
        <v>BERAN Andy</v>
      </c>
      <c r="U121" s="302"/>
      <c r="V121" s="195"/>
      <c r="W121" s="196"/>
      <c r="X121" s="197"/>
      <c r="Y121" s="302" t="str">
        <f>VLOOKUP(Y120,STARTOVKA,3,0)</f>
        <v>ROHDE Louis</v>
      </c>
      <c r="Z121" s="302"/>
      <c r="AA121" s="195"/>
      <c r="AB121" s="196"/>
      <c r="AC121" s="197"/>
      <c r="AD121" s="302" t="str">
        <f>VLOOKUP(AD120,STARTOVKA,3,0)</f>
        <v>SCHLOTT Julius</v>
      </c>
      <c r="AE121" s="302"/>
      <c r="AF121" s="98"/>
    </row>
    <row r="122" spans="2:32" ht="18.75" customHeight="1" x14ac:dyDescent="0.2">
      <c r="B122" s="304"/>
      <c r="C122" s="259"/>
      <c r="D122" s="96"/>
      <c r="E122" s="198">
        <f ca="1">VLOOKUP(E120,INDIRECT($AK$1),8,0)</f>
        <v>0.50761574074074067</v>
      </c>
      <c r="F122" s="199">
        <f ca="1">VLOOKUP(E120,INDIRECT($AK$1),9,0)</f>
        <v>5.6944444444443354E-3</v>
      </c>
      <c r="G122" s="98"/>
      <c r="I122" s="96"/>
      <c r="J122" s="198">
        <f ca="1">VLOOKUP(J120,INDIRECT($AK$1),8,0)</f>
        <v>0.51055555555555554</v>
      </c>
      <c r="K122" s="199">
        <f ca="1">VLOOKUP(J120,INDIRECT($AK$1),9,0)</f>
        <v>8.6342592592592027E-3</v>
      </c>
      <c r="L122" s="98"/>
      <c r="N122" s="96"/>
      <c r="O122" s="198">
        <f ca="1">VLOOKUP(O120,INDIRECT($AK$1),8,0)</f>
        <v>0.50283564814814818</v>
      </c>
      <c r="P122" s="199">
        <f ca="1">VLOOKUP(O120,INDIRECT($AK$1),9,0)</f>
        <v>9.1435185185184675E-4</v>
      </c>
      <c r="Q122" s="98"/>
      <c r="S122" s="96"/>
      <c r="T122" s="198" t="str">
        <f ca="1">VLOOKUP(T120,INDIRECT($AK$1),8,0)</f>
        <v>DNF</v>
      </c>
      <c r="U122" s="199" t="str">
        <f ca="1">VLOOKUP(T120,INDIRECT($AK$1),9,0)</f>
        <v>DNF</v>
      </c>
      <c r="V122" s="98"/>
      <c r="X122" s="96"/>
      <c r="Y122" s="198">
        <f ca="1">VLOOKUP(Y120,INDIRECT($AK$1),8,0)</f>
        <v>0.50283564814814818</v>
      </c>
      <c r="Z122" s="199">
        <f ca="1">VLOOKUP(Y120,INDIRECT($AK$1),9,0)</f>
        <v>9.1435185185184675E-4</v>
      </c>
      <c r="AA122" s="98"/>
      <c r="AC122" s="96"/>
      <c r="AD122" s="198">
        <f ca="1">VLOOKUP(AD120,INDIRECT($AK$1),8,0)</f>
        <v>0.50813657407407409</v>
      </c>
      <c r="AE122" s="199">
        <f ca="1">VLOOKUP(AD120,INDIRECT($AK$1),9,0)</f>
        <v>6.2152777777777501E-3</v>
      </c>
      <c r="AF122" s="98"/>
    </row>
    <row r="123" spans="2:32" ht="3" customHeight="1" x14ac:dyDescent="0.2">
      <c r="B123" s="106"/>
      <c r="D123" s="99"/>
      <c r="E123" s="100"/>
      <c r="F123" s="100"/>
      <c r="G123" s="101"/>
      <c r="I123" s="99"/>
      <c r="J123" s="100"/>
      <c r="K123" s="100"/>
      <c r="L123" s="101"/>
      <c r="N123" s="99"/>
      <c r="O123" s="100"/>
      <c r="P123" s="100"/>
      <c r="Q123" s="101"/>
      <c r="S123" s="99"/>
      <c r="T123" s="100"/>
      <c r="U123" s="100"/>
      <c r="V123" s="101"/>
      <c r="X123" s="99"/>
      <c r="Y123" s="100"/>
      <c r="Z123" s="100"/>
      <c r="AA123" s="101"/>
      <c r="AC123" s="99"/>
      <c r="AD123" s="100"/>
      <c r="AE123" s="100"/>
      <c r="AF123" s="101"/>
    </row>
    <row r="124" spans="2:32" ht="3" customHeight="1" x14ac:dyDescent="0.2"/>
    <row r="125" spans="2:32" ht="3" customHeight="1" x14ac:dyDescent="0.2">
      <c r="B125" s="105"/>
      <c r="D125" s="93"/>
      <c r="E125" s="94"/>
      <c r="F125" s="94"/>
      <c r="G125" s="95"/>
      <c r="I125" s="93"/>
      <c r="J125" s="94"/>
      <c r="K125" s="94"/>
      <c r="L125" s="95"/>
      <c r="N125" s="93"/>
      <c r="O125" s="94"/>
      <c r="P125" s="94"/>
      <c r="Q125" s="95"/>
      <c r="S125" s="93"/>
      <c r="T125" s="94"/>
      <c r="U125" s="94"/>
      <c r="V125" s="95"/>
      <c r="X125" s="93"/>
      <c r="Y125" s="94"/>
      <c r="Z125" s="94"/>
      <c r="AA125" s="95"/>
      <c r="AC125" s="93"/>
      <c r="AD125" s="94"/>
      <c r="AE125" s="94"/>
      <c r="AF125" s="95"/>
    </row>
    <row r="126" spans="2:32" ht="18.75" customHeight="1" x14ac:dyDescent="0.2">
      <c r="B126" s="304" t="s">
        <v>14</v>
      </c>
      <c r="C126" s="259"/>
      <c r="D126" s="96"/>
      <c r="E126" s="200">
        <v>115</v>
      </c>
      <c r="F126" s="201">
        <f ca="1">VLOOKUP(E126,INDIRECT($AK$1),12,0)</f>
        <v>75</v>
      </c>
      <c r="G126" s="98"/>
      <c r="I126" s="96"/>
      <c r="J126" s="200">
        <v>116</v>
      </c>
      <c r="K126" s="201">
        <f ca="1">VLOOKUP(J126,INDIRECT($AK$1),12,0)</f>
        <v>79</v>
      </c>
      <c r="L126" s="98"/>
      <c r="N126" s="96"/>
      <c r="O126" s="200">
        <v>117</v>
      </c>
      <c r="P126" s="201">
        <f ca="1">VLOOKUP(O126,INDIRECT($AK$1),12,0)</f>
        <v>87</v>
      </c>
      <c r="Q126" s="98"/>
      <c r="S126" s="96"/>
      <c r="T126" s="200">
        <v>118</v>
      </c>
      <c r="U126" s="201">
        <f ca="1">VLOOKUP(T126,INDIRECT($AK$1),12,0)</f>
        <v>60</v>
      </c>
      <c r="V126" s="98"/>
      <c r="X126" s="96"/>
      <c r="Y126" s="200">
        <v>119</v>
      </c>
      <c r="Z126" s="201">
        <f ca="1">VLOOKUP(Y126,INDIRECT($AK$1),12,0)</f>
        <v>16</v>
      </c>
      <c r="AA126" s="98"/>
      <c r="AC126" s="96"/>
      <c r="AD126" s="200">
        <v>120</v>
      </c>
      <c r="AE126" s="201">
        <f ca="1">VLOOKUP(AD126,INDIRECT($AK$1),12,0)</f>
        <v>89</v>
      </c>
      <c r="AF126" s="98"/>
    </row>
    <row r="127" spans="2:32" ht="12.2" customHeight="1" x14ac:dyDescent="0.2">
      <c r="B127" s="304"/>
      <c r="C127" s="259"/>
      <c r="D127" s="96"/>
      <c r="E127" s="302" t="str">
        <f>VLOOKUP(E126,STARTOVKA,3,0)</f>
        <v>KOCH Chrisitan</v>
      </c>
      <c r="F127" s="302"/>
      <c r="G127" s="195"/>
      <c r="H127" s="196"/>
      <c r="I127" s="197"/>
      <c r="J127" s="302" t="str">
        <f>VLOOKUP(J126,STARTOVKA,3,0)</f>
        <v>KÄMNA Lennard</v>
      </c>
      <c r="K127" s="302"/>
      <c r="L127" s="195"/>
      <c r="M127" s="196"/>
      <c r="N127" s="197"/>
      <c r="O127" s="302" t="str">
        <f>VLOOKUP(O126,STARTOVKA,3,0)</f>
        <v>KANTER Max</v>
      </c>
      <c r="P127" s="302"/>
      <c r="Q127" s="195"/>
      <c r="R127" s="196"/>
      <c r="S127" s="197"/>
      <c r="T127" s="302" t="e">
        <f>VLOOKUP(T126,STARTOVKA,3,0)</f>
        <v>#N/A</v>
      </c>
      <c r="U127" s="302"/>
      <c r="V127" s="195"/>
      <c r="W127" s="196"/>
      <c r="X127" s="197"/>
      <c r="Y127" s="302" t="e">
        <f>VLOOKUP(Y126,STARTOVKA,3,0)</f>
        <v>#N/A</v>
      </c>
      <c r="Z127" s="302"/>
      <c r="AA127" s="195"/>
      <c r="AB127" s="196"/>
      <c r="AC127" s="197"/>
      <c r="AD127" s="302" t="e">
        <f>VLOOKUP(AD126,STARTOVKA,3,0)</f>
        <v>#N/A</v>
      </c>
      <c r="AE127" s="302"/>
      <c r="AF127" s="98"/>
    </row>
    <row r="128" spans="2:32" ht="18.75" customHeight="1" x14ac:dyDescent="0.2">
      <c r="B128" s="304"/>
      <c r="C128" s="259"/>
      <c r="D128" s="96"/>
      <c r="E128" s="198">
        <f ca="1">VLOOKUP(E126,INDIRECT($AK$1),8,0)</f>
        <v>0.50533564814814813</v>
      </c>
      <c r="F128" s="199">
        <f ca="1">VLOOKUP(E126,INDIRECT($AK$1),9,0)</f>
        <v>3.4143518518517935E-3</v>
      </c>
      <c r="G128" s="98"/>
      <c r="I128" s="96"/>
      <c r="J128" s="198">
        <f ca="1">VLOOKUP(J126,INDIRECT($AK$1),8,0)</f>
        <v>0.50688657407407411</v>
      </c>
      <c r="K128" s="199">
        <f ca="1">VLOOKUP(J126,INDIRECT($AK$1),9,0)</f>
        <v>4.9652777777777768E-3</v>
      </c>
      <c r="L128" s="98"/>
      <c r="N128" s="96"/>
      <c r="O128" s="198">
        <f ca="1">VLOOKUP(O126,INDIRECT($AK$1),8,0)</f>
        <v>0.50920138888888888</v>
      </c>
      <c r="P128" s="199">
        <f ca="1">VLOOKUP(O126,INDIRECT($AK$1),9,0)</f>
        <v>7.2800925925925464E-3</v>
      </c>
      <c r="Q128" s="98"/>
      <c r="S128" s="96"/>
      <c r="T128" s="198">
        <f ca="1">VLOOKUP(T126,INDIRECT($AK$1),8,0)</f>
        <v>0.50283564814814818</v>
      </c>
      <c r="U128" s="199">
        <f ca="1">VLOOKUP(T126,INDIRECT($AK$1),9,0)</f>
        <v>9.1435185185184675E-4</v>
      </c>
      <c r="V128" s="98"/>
      <c r="X128" s="96"/>
      <c r="Y128" s="198">
        <f ca="1">VLOOKUP(Y126,INDIRECT($AK$1),8,0)</f>
        <v>0.50282407407407415</v>
      </c>
      <c r="Z128" s="199">
        <f ca="1">VLOOKUP(Y126,INDIRECT($AK$1),9,0)</f>
        <v>9.0277777777780788E-4</v>
      </c>
      <c r="AA128" s="98"/>
      <c r="AC128" s="96"/>
      <c r="AD128" s="198">
        <f ca="1">VLOOKUP(AD126,INDIRECT($AK$1),8,0)</f>
        <v>0.50940972222222225</v>
      </c>
      <c r="AE128" s="199">
        <f ca="1">VLOOKUP(AD126,INDIRECT($AK$1),9,0)</f>
        <v>7.4884259259259123E-3</v>
      </c>
      <c r="AF128" s="98"/>
    </row>
    <row r="129" spans="2:32" ht="3" customHeight="1" x14ac:dyDescent="0.2">
      <c r="B129" s="106"/>
      <c r="D129" s="99"/>
      <c r="E129" s="100"/>
      <c r="F129" s="100"/>
      <c r="G129" s="101"/>
      <c r="I129" s="99"/>
      <c r="J129" s="100"/>
      <c r="K129" s="100"/>
      <c r="L129" s="101"/>
      <c r="N129" s="99"/>
      <c r="O129" s="100"/>
      <c r="P129" s="100"/>
      <c r="Q129" s="101"/>
      <c r="S129" s="99"/>
      <c r="T129" s="100"/>
      <c r="U129" s="100"/>
      <c r="V129" s="101"/>
      <c r="X129" s="99"/>
      <c r="Y129" s="100"/>
      <c r="Z129" s="100"/>
      <c r="AA129" s="101"/>
      <c r="AC129" s="99"/>
      <c r="AD129" s="100"/>
      <c r="AE129" s="100"/>
      <c r="AF129" s="101"/>
    </row>
    <row r="130" spans="2:32" ht="3" customHeight="1" x14ac:dyDescent="0.2"/>
    <row r="131" spans="2:32" ht="3" customHeight="1" x14ac:dyDescent="0.2">
      <c r="B131" s="105"/>
      <c r="D131" s="93"/>
      <c r="E131" s="94"/>
      <c r="F131" s="94"/>
      <c r="G131" s="95"/>
      <c r="I131" s="93"/>
      <c r="J131" s="94"/>
      <c r="K131" s="94"/>
      <c r="L131" s="95"/>
      <c r="N131" s="93"/>
      <c r="O131" s="94"/>
      <c r="P131" s="94"/>
      <c r="Q131" s="95"/>
      <c r="S131" s="93"/>
      <c r="T131" s="94"/>
      <c r="U131" s="94"/>
      <c r="V131" s="95"/>
      <c r="X131" s="93"/>
      <c r="Y131" s="94"/>
      <c r="Z131" s="94"/>
      <c r="AA131" s="95"/>
      <c r="AC131" s="93"/>
      <c r="AD131" s="94"/>
      <c r="AE131" s="94"/>
      <c r="AF131" s="95"/>
    </row>
    <row r="132" spans="2:32" ht="18.75" customHeight="1" x14ac:dyDescent="0.2">
      <c r="B132" s="304" t="s">
        <v>183</v>
      </c>
      <c r="C132" s="259"/>
      <c r="D132" s="96"/>
      <c r="E132" s="200">
        <v>121</v>
      </c>
      <c r="F132" s="201">
        <f ca="1">VLOOKUP(E132,INDIRECT($AK$1),12,0)</f>
        <v>55</v>
      </c>
      <c r="G132" s="98"/>
      <c r="I132" s="96"/>
      <c r="J132" s="200">
        <v>122</v>
      </c>
      <c r="K132" s="201">
        <f ca="1">VLOOKUP(J132,INDIRECT($AK$1),12,0)</f>
        <v>74</v>
      </c>
      <c r="L132" s="98"/>
      <c r="N132" s="96"/>
      <c r="O132" s="200">
        <v>123</v>
      </c>
      <c r="P132" s="201">
        <f ca="1">VLOOKUP(O132,INDIRECT($AK$1),12,0)</f>
        <v>47</v>
      </c>
      <c r="Q132" s="98"/>
      <c r="S132" s="96"/>
      <c r="T132" s="200">
        <v>124</v>
      </c>
      <c r="U132" s="201">
        <f ca="1">VLOOKUP(T132,INDIRECT($AK$1),12,0)</f>
        <v>46</v>
      </c>
      <c r="V132" s="98"/>
      <c r="X132" s="96"/>
      <c r="Y132" s="200">
        <v>125</v>
      </c>
      <c r="Z132" s="201" t="str">
        <f ca="1">VLOOKUP(Y132,INDIRECT($AK$1),12,0)</f>
        <v/>
      </c>
      <c r="AA132" s="98"/>
      <c r="AC132" s="96"/>
      <c r="AD132" s="200">
        <v>126</v>
      </c>
      <c r="AE132" s="201" t="str">
        <f ca="1">VLOOKUP(AD132,INDIRECT($AK$1),12,0)</f>
        <v/>
      </c>
      <c r="AF132" s="98"/>
    </row>
    <row r="133" spans="2:32" ht="12.2" customHeight="1" x14ac:dyDescent="0.2">
      <c r="B133" s="304"/>
      <c r="C133" s="259"/>
      <c r="D133" s="96"/>
      <c r="E133" s="302" t="str">
        <f>VLOOKUP(E132,STARTOVKA,3,0)</f>
        <v xml:space="preserve">BAJER Vilém </v>
      </c>
      <c r="F133" s="302"/>
      <c r="G133" s="195"/>
      <c r="H133" s="196"/>
      <c r="I133" s="197"/>
      <c r="J133" s="302" t="str">
        <f>VLOOKUP(J132,STARTOVKA,3,0)</f>
        <v xml:space="preserve">CHYTIL Daniel </v>
      </c>
      <c r="K133" s="302"/>
      <c r="L133" s="195"/>
      <c r="M133" s="196"/>
      <c r="N133" s="197"/>
      <c r="O133" s="302" t="str">
        <f>VLOOKUP(O132,STARTOVKA,3,0)</f>
        <v xml:space="preserve">STRUPEK Matyáš </v>
      </c>
      <c r="P133" s="302"/>
      <c r="Q133" s="195"/>
      <c r="R133" s="196"/>
      <c r="S133" s="197"/>
      <c r="T133" s="302" t="str">
        <f>VLOOKUP(T132,STARTOVKA,3,0)</f>
        <v xml:space="preserve">ŠÁNA Jiří </v>
      </c>
      <c r="U133" s="302"/>
      <c r="V133" s="195"/>
      <c r="W133" s="196"/>
      <c r="X133" s="197"/>
      <c r="Y133" s="302" t="str">
        <f>VLOOKUP(Y132,STARTOVKA,3,0)</f>
        <v>MAYER Daniel</v>
      </c>
      <c r="Z133" s="302"/>
      <c r="AA133" s="195"/>
      <c r="AB133" s="196"/>
      <c r="AC133" s="197"/>
      <c r="AD133" s="302" t="e">
        <f>VLOOKUP(AD132,STARTOVKA,3,0)</f>
        <v>#N/A</v>
      </c>
      <c r="AE133" s="302"/>
      <c r="AF133" s="98"/>
    </row>
    <row r="134" spans="2:32" ht="18.75" customHeight="1" x14ac:dyDescent="0.2">
      <c r="B134" s="304"/>
      <c r="C134" s="259"/>
      <c r="D134" s="96"/>
      <c r="E134" s="198">
        <f ca="1">VLOOKUP(E132,INDIRECT($AK$1),8,0)</f>
        <v>0.50451388888888893</v>
      </c>
      <c r="F134" s="199">
        <f ca="1">VLOOKUP(E132,INDIRECT($AK$1),9,0)</f>
        <v>2.5925925925925908E-3</v>
      </c>
      <c r="G134" s="98"/>
      <c r="I134" s="96"/>
      <c r="J134" s="198">
        <f ca="1">VLOOKUP(J132,INDIRECT($AK$1),8,0)</f>
        <v>0.50739583333333338</v>
      </c>
      <c r="K134" s="199">
        <f ca="1">VLOOKUP(J132,INDIRECT($AK$1),9,0)</f>
        <v>5.4745370370370416E-3</v>
      </c>
      <c r="L134" s="98"/>
      <c r="N134" s="96"/>
      <c r="O134" s="198">
        <f ca="1">VLOOKUP(O132,INDIRECT($AK$1),8,0)</f>
        <v>0.50283564814814818</v>
      </c>
      <c r="P134" s="199">
        <f ca="1">VLOOKUP(O132,INDIRECT($AK$1),9,0)</f>
        <v>9.1435185185184675E-4</v>
      </c>
      <c r="Q134" s="98"/>
      <c r="S134" s="96"/>
      <c r="T134" s="198">
        <f ca="1">VLOOKUP(T132,INDIRECT($AK$1),8,0)</f>
        <v>0.50283564814814818</v>
      </c>
      <c r="U134" s="199">
        <f ca="1">VLOOKUP(T132,INDIRECT($AK$1),9,0)</f>
        <v>9.1435185185184675E-4</v>
      </c>
      <c r="V134" s="98"/>
      <c r="X134" s="96"/>
      <c r="Y134" s="198" t="str">
        <f ca="1">VLOOKUP(Y132,INDIRECT($AK$1),8,0)</f>
        <v>DNF</v>
      </c>
      <c r="Z134" s="199" t="str">
        <f ca="1">VLOOKUP(Y132,INDIRECT($AK$1),9,0)</f>
        <v>DNF</v>
      </c>
      <c r="AA134" s="98"/>
      <c r="AC134" s="96"/>
      <c r="AD134" s="198" t="str">
        <f ca="1">VLOOKUP(AD132,INDIRECT($AK$1),8,0)</f>
        <v>DNF</v>
      </c>
      <c r="AE134" s="199" t="str">
        <f ca="1">VLOOKUP(AD132,INDIRECT($AK$1),9,0)</f>
        <v>DNF</v>
      </c>
      <c r="AF134" s="98"/>
    </row>
    <row r="135" spans="2:32" ht="3" customHeight="1" x14ac:dyDescent="0.2">
      <c r="B135" s="106"/>
      <c r="D135" s="99"/>
      <c r="E135" s="100"/>
      <c r="F135" s="100"/>
      <c r="G135" s="101"/>
      <c r="I135" s="99"/>
      <c r="J135" s="100"/>
      <c r="K135" s="100"/>
      <c r="L135" s="101"/>
      <c r="N135" s="99"/>
      <c r="O135" s="100"/>
      <c r="P135" s="100"/>
      <c r="Q135" s="101"/>
      <c r="S135" s="99"/>
      <c r="T135" s="100"/>
      <c r="U135" s="100"/>
      <c r="V135" s="101"/>
      <c r="X135" s="99"/>
      <c r="Y135" s="100"/>
      <c r="Z135" s="100"/>
      <c r="AA135" s="101"/>
      <c r="AC135" s="99"/>
      <c r="AD135" s="100"/>
      <c r="AE135" s="100"/>
      <c r="AF135" s="101"/>
    </row>
    <row r="136" spans="2:32" ht="3" customHeight="1" x14ac:dyDescent="0.2"/>
    <row r="137" spans="2:32" ht="3" customHeight="1" x14ac:dyDescent="0.2">
      <c r="B137" s="105"/>
      <c r="D137" s="93"/>
      <c r="E137" s="94"/>
      <c r="F137" s="94"/>
      <c r="G137" s="95"/>
      <c r="I137" s="93"/>
      <c r="J137" s="94"/>
      <c r="K137" s="94"/>
      <c r="L137" s="95"/>
      <c r="N137" s="93"/>
      <c r="O137" s="94"/>
      <c r="P137" s="94"/>
      <c r="Q137" s="95"/>
      <c r="S137" s="93"/>
      <c r="T137" s="94"/>
      <c r="U137" s="94"/>
      <c r="V137" s="95"/>
      <c r="X137" s="93"/>
      <c r="Y137" s="94"/>
      <c r="Z137" s="94"/>
      <c r="AA137" s="95"/>
      <c r="AC137" s="93"/>
      <c r="AD137" s="94"/>
      <c r="AE137" s="94"/>
      <c r="AF137" s="95"/>
    </row>
    <row r="138" spans="2:32" ht="18.75" customHeight="1" x14ac:dyDescent="0.2">
      <c r="B138" s="304" t="s">
        <v>185</v>
      </c>
      <c r="C138" s="259"/>
      <c r="D138" s="96"/>
      <c r="E138" s="200">
        <v>127</v>
      </c>
      <c r="F138" s="201" t="str">
        <f ca="1">VLOOKUP(E138,INDIRECT($AK$1),12,0)</f>
        <v/>
      </c>
      <c r="G138" s="98"/>
      <c r="I138" s="96"/>
      <c r="J138" s="200">
        <v>128</v>
      </c>
      <c r="K138" s="201" t="str">
        <f ca="1">VLOOKUP(J138,INDIRECT($AK$1),12,0)</f>
        <v/>
      </c>
      <c r="L138" s="98"/>
      <c r="N138" s="96"/>
      <c r="O138" s="200">
        <v>129</v>
      </c>
      <c r="P138" s="201">
        <f ca="1">VLOOKUP(O138,INDIRECT($AK$1),12,0)</f>
        <v>94</v>
      </c>
      <c r="Q138" s="98"/>
      <c r="S138" s="96"/>
      <c r="T138" s="200">
        <v>130</v>
      </c>
      <c r="U138" s="201" t="str">
        <f ca="1">VLOOKUP(T138,INDIRECT($AK$1),12,0)</f>
        <v/>
      </c>
      <c r="V138" s="98"/>
      <c r="X138" s="96"/>
      <c r="Y138" s="200">
        <v>131</v>
      </c>
      <c r="Z138" s="201" t="str">
        <f ca="1">VLOOKUP(Y138,INDIRECT($AK$1),12,0)</f>
        <v/>
      </c>
      <c r="AA138" s="98"/>
      <c r="AC138" s="96"/>
      <c r="AD138" s="200">
        <v>132</v>
      </c>
      <c r="AE138" s="201" t="str">
        <f ca="1">VLOOKUP(AD138,INDIRECT($AK$1),12,0)</f>
        <v/>
      </c>
      <c r="AF138" s="98"/>
    </row>
    <row r="139" spans="2:32" ht="12.2" customHeight="1" x14ac:dyDescent="0.2">
      <c r="B139" s="304"/>
      <c r="C139" s="259"/>
      <c r="D139" s="96"/>
      <c r="E139" s="302" t="e">
        <f>VLOOKUP(E138,STARTOVKA,3,0)</f>
        <v>#N/A</v>
      </c>
      <c r="F139" s="302"/>
      <c r="G139" s="195"/>
      <c r="H139" s="196"/>
      <c r="I139" s="197"/>
      <c r="J139" s="302" t="e">
        <f>VLOOKUP(J138,STARTOVKA,3,0)</f>
        <v>#N/A</v>
      </c>
      <c r="K139" s="302"/>
      <c r="L139" s="195"/>
      <c r="M139" s="196"/>
      <c r="N139" s="197"/>
      <c r="O139" s="302" t="e">
        <f>VLOOKUP(O138,STARTOVKA,3,0)</f>
        <v>#N/A</v>
      </c>
      <c r="P139" s="302"/>
      <c r="Q139" s="195"/>
      <c r="R139" s="196"/>
      <c r="S139" s="197"/>
      <c r="T139" s="302" t="e">
        <f>VLOOKUP(T138,STARTOVKA,3,0)</f>
        <v>#N/A</v>
      </c>
      <c r="U139" s="302"/>
      <c r="V139" s="195"/>
      <c r="W139" s="196"/>
      <c r="X139" s="197"/>
      <c r="Y139" s="302" t="str">
        <f>VLOOKUP(Y138,STARTOVKA,3,0)</f>
        <v>FÜHRER Alexander</v>
      </c>
      <c r="Z139" s="302"/>
      <c r="AA139" s="195"/>
      <c r="AB139" s="196"/>
      <c r="AC139" s="197"/>
      <c r="AD139" s="302" t="str">
        <f>VLOOKUP(AD138,STARTOVKA,3,0)</f>
        <v>KNAPP Daniel</v>
      </c>
      <c r="AE139" s="302"/>
      <c r="AF139" s="98"/>
    </row>
    <row r="140" spans="2:32" ht="18.75" customHeight="1" x14ac:dyDescent="0.2">
      <c r="B140" s="304"/>
      <c r="C140" s="259"/>
      <c r="D140" s="96"/>
      <c r="E140" s="198" t="str">
        <f ca="1">VLOOKUP(E138,INDIRECT($AK$1),8,0)</f>
        <v>DNF</v>
      </c>
      <c r="F140" s="199" t="str">
        <f ca="1">VLOOKUP(E138,INDIRECT($AK$1),9,0)</f>
        <v>DNF</v>
      </c>
      <c r="G140" s="98"/>
      <c r="I140" s="96"/>
      <c r="J140" s="198" t="str">
        <f ca="1">VLOOKUP(J138,INDIRECT($AK$1),8,0)</f>
        <v>DNF</v>
      </c>
      <c r="K140" s="199" t="str">
        <f ca="1">VLOOKUP(J138,INDIRECT($AK$1),9,0)</f>
        <v>DNF</v>
      </c>
      <c r="L140" s="98"/>
      <c r="N140" s="96"/>
      <c r="O140" s="198">
        <f ca="1">VLOOKUP(O138,INDIRECT($AK$1),8,0)</f>
        <v>0.51339120370370372</v>
      </c>
      <c r="P140" s="199">
        <f ca="1">VLOOKUP(O138,INDIRECT($AK$1),9,0)</f>
        <v>1.1469907407407387E-2</v>
      </c>
      <c r="Q140" s="98"/>
      <c r="S140" s="96"/>
      <c r="T140" s="198" t="str">
        <f ca="1">VLOOKUP(T138,INDIRECT($AK$1),8,0)</f>
        <v>DNF</v>
      </c>
      <c r="U140" s="199" t="str">
        <f ca="1">VLOOKUP(T138,INDIRECT($AK$1),9,0)</f>
        <v>DNF</v>
      </c>
      <c r="V140" s="98"/>
      <c r="X140" s="96"/>
      <c r="Y140" s="198" t="str">
        <f ca="1">VLOOKUP(Y138,INDIRECT($AK$1),8,0)</f>
        <v>DNF</v>
      </c>
      <c r="Z140" s="199" t="str">
        <f ca="1">VLOOKUP(Y138,INDIRECT($AK$1),9,0)</f>
        <v>DNF</v>
      </c>
      <c r="AA140" s="98"/>
      <c r="AC140" s="96"/>
      <c r="AD140" s="198" t="str">
        <f ca="1">VLOOKUP(AD138,INDIRECT($AK$1),8,0)</f>
        <v>DNF</v>
      </c>
      <c r="AE140" s="199" t="str">
        <f ca="1">VLOOKUP(AD138,INDIRECT($AK$1),9,0)</f>
        <v>DNF</v>
      </c>
      <c r="AF140" s="98"/>
    </row>
    <row r="141" spans="2:32" ht="3" customHeight="1" x14ac:dyDescent="0.2">
      <c r="B141" s="106"/>
      <c r="D141" s="99"/>
      <c r="E141" s="100"/>
      <c r="F141" s="100"/>
      <c r="G141" s="101"/>
      <c r="I141" s="99"/>
      <c r="J141" s="100"/>
      <c r="K141" s="100"/>
      <c r="L141" s="101"/>
      <c r="N141" s="99"/>
      <c r="O141" s="100"/>
      <c r="P141" s="100"/>
      <c r="Q141" s="101"/>
      <c r="S141" s="99"/>
      <c r="T141" s="100"/>
      <c r="U141" s="100"/>
      <c r="V141" s="101"/>
      <c r="X141" s="99"/>
      <c r="Y141" s="100"/>
      <c r="Z141" s="100"/>
      <c r="AA141" s="101"/>
      <c r="AC141" s="99"/>
      <c r="AD141" s="100"/>
      <c r="AE141" s="100"/>
      <c r="AF141" s="101"/>
    </row>
    <row r="142" spans="2:32" ht="6" customHeight="1" x14ac:dyDescent="0.2"/>
  </sheetData>
  <mergeCells count="159">
    <mergeCell ref="AD133:AE133"/>
    <mergeCell ref="B138:B140"/>
    <mergeCell ref="E139:F139"/>
    <mergeCell ref="J139:K139"/>
    <mergeCell ref="O139:P139"/>
    <mergeCell ref="T139:U139"/>
    <mergeCell ref="Y139:Z139"/>
    <mergeCell ref="AD139:AE139"/>
    <mergeCell ref="B132:B134"/>
    <mergeCell ref="E133:F133"/>
    <mergeCell ref="J133:K133"/>
    <mergeCell ref="O133:P133"/>
    <mergeCell ref="T133:U133"/>
    <mergeCell ref="Y133:Z133"/>
    <mergeCell ref="AD121:AE121"/>
    <mergeCell ref="B126:B128"/>
    <mergeCell ref="E127:F127"/>
    <mergeCell ref="J127:K127"/>
    <mergeCell ref="O127:P127"/>
    <mergeCell ref="T127:U127"/>
    <mergeCell ref="Y127:Z127"/>
    <mergeCell ref="AD127:AE127"/>
    <mergeCell ref="B120:B122"/>
    <mergeCell ref="E121:F121"/>
    <mergeCell ref="J121:K121"/>
    <mergeCell ref="O121:P121"/>
    <mergeCell ref="T121:U121"/>
    <mergeCell ref="Y121:Z121"/>
    <mergeCell ref="AD109:AE109"/>
    <mergeCell ref="B114:B116"/>
    <mergeCell ref="E115:F115"/>
    <mergeCell ref="J115:K115"/>
    <mergeCell ref="O115:P115"/>
    <mergeCell ref="T115:U115"/>
    <mergeCell ref="Y115:Z115"/>
    <mergeCell ref="AD115:AE115"/>
    <mergeCell ref="B108:B110"/>
    <mergeCell ref="E109:F109"/>
    <mergeCell ref="J109:K109"/>
    <mergeCell ref="O109:P109"/>
    <mergeCell ref="T109:U109"/>
    <mergeCell ref="Y109:Z109"/>
    <mergeCell ref="AD97:AE97"/>
    <mergeCell ref="B102:B104"/>
    <mergeCell ref="E103:F103"/>
    <mergeCell ref="J103:K103"/>
    <mergeCell ref="O103:P103"/>
    <mergeCell ref="T103:U103"/>
    <mergeCell ref="Y103:Z103"/>
    <mergeCell ref="AD103:AE103"/>
    <mergeCell ref="B96:B98"/>
    <mergeCell ref="E97:F97"/>
    <mergeCell ref="J97:K97"/>
    <mergeCell ref="O97:P97"/>
    <mergeCell ref="T97:U97"/>
    <mergeCell ref="Y97:Z97"/>
    <mergeCell ref="AD85:AE85"/>
    <mergeCell ref="B90:B92"/>
    <mergeCell ref="E91:F91"/>
    <mergeCell ref="J91:K91"/>
    <mergeCell ref="O91:P91"/>
    <mergeCell ref="T91:U91"/>
    <mergeCell ref="Y91:Z91"/>
    <mergeCell ref="AD91:AE91"/>
    <mergeCell ref="B84:B86"/>
    <mergeCell ref="E85:F85"/>
    <mergeCell ref="J85:K85"/>
    <mergeCell ref="O85:P85"/>
    <mergeCell ref="T85:U85"/>
    <mergeCell ref="Y85:Z85"/>
    <mergeCell ref="AD73:AE73"/>
    <mergeCell ref="B78:B80"/>
    <mergeCell ref="E79:F79"/>
    <mergeCell ref="J79:K79"/>
    <mergeCell ref="O79:P79"/>
    <mergeCell ref="T79:U79"/>
    <mergeCell ref="Y79:Z79"/>
    <mergeCell ref="AD79:AE79"/>
    <mergeCell ref="B72:B74"/>
    <mergeCell ref="E73:F73"/>
    <mergeCell ref="J73:K73"/>
    <mergeCell ref="O73:P73"/>
    <mergeCell ref="T73:U73"/>
    <mergeCell ref="Y73:Z73"/>
    <mergeCell ref="AD61:AE61"/>
    <mergeCell ref="B66:B68"/>
    <mergeCell ref="E67:F67"/>
    <mergeCell ref="J67:K67"/>
    <mergeCell ref="O67:P67"/>
    <mergeCell ref="T67:U67"/>
    <mergeCell ref="Y67:Z67"/>
    <mergeCell ref="AD67:AE67"/>
    <mergeCell ref="B60:B62"/>
    <mergeCell ref="E61:F61"/>
    <mergeCell ref="J61:K61"/>
    <mergeCell ref="O61:P61"/>
    <mergeCell ref="T61:U61"/>
    <mergeCell ref="Y61:Z61"/>
    <mergeCell ref="AD49:AE49"/>
    <mergeCell ref="B54:B56"/>
    <mergeCell ref="E55:F55"/>
    <mergeCell ref="J55:K55"/>
    <mergeCell ref="O55:P55"/>
    <mergeCell ref="T55:U55"/>
    <mergeCell ref="Y55:Z55"/>
    <mergeCell ref="AD55:AE55"/>
    <mergeCell ref="B48:B50"/>
    <mergeCell ref="E49:F49"/>
    <mergeCell ref="J49:K49"/>
    <mergeCell ref="O49:P49"/>
    <mergeCell ref="T49:U49"/>
    <mergeCell ref="Y49:Z49"/>
    <mergeCell ref="AD37:AE37"/>
    <mergeCell ref="B42:B44"/>
    <mergeCell ref="E43:F43"/>
    <mergeCell ref="J43:K43"/>
    <mergeCell ref="O43:P43"/>
    <mergeCell ref="T43:U43"/>
    <mergeCell ref="Y43:Z43"/>
    <mergeCell ref="AD43:AE43"/>
    <mergeCell ref="B36:B38"/>
    <mergeCell ref="E37:F37"/>
    <mergeCell ref="J37:K37"/>
    <mergeCell ref="O37:P37"/>
    <mergeCell ref="T37:U37"/>
    <mergeCell ref="Y37:Z37"/>
    <mergeCell ref="B18:B20"/>
    <mergeCell ref="E19:F19"/>
    <mergeCell ref="J19:K19"/>
    <mergeCell ref="O19:P19"/>
    <mergeCell ref="T19:U19"/>
    <mergeCell ref="Y19:Z19"/>
    <mergeCell ref="AD19:AE19"/>
    <mergeCell ref="AD25:AE25"/>
    <mergeCell ref="B30:B32"/>
    <mergeCell ref="E31:F31"/>
    <mergeCell ref="J31:K31"/>
    <mergeCell ref="O31:P31"/>
    <mergeCell ref="T31:U31"/>
    <mergeCell ref="Y31:Z31"/>
    <mergeCell ref="AD31:AE31"/>
    <mergeCell ref="B24:B26"/>
    <mergeCell ref="E25:F25"/>
    <mergeCell ref="J25:K25"/>
    <mergeCell ref="O25:P25"/>
    <mergeCell ref="T25:U25"/>
    <mergeCell ref="Y25:Z25"/>
    <mergeCell ref="B1:AF1"/>
    <mergeCell ref="B2:AF2"/>
    <mergeCell ref="F3:Y3"/>
    <mergeCell ref="B5:AF5"/>
    <mergeCell ref="E8:F8"/>
    <mergeCell ref="B12:B14"/>
    <mergeCell ref="E13:F13"/>
    <mergeCell ref="J13:K13"/>
    <mergeCell ref="O13:P13"/>
    <mergeCell ref="T13:U13"/>
    <mergeCell ref="Y13:Z13"/>
    <mergeCell ref="AD13:AE13"/>
  </mergeCells>
  <pageMargins left="0.69" right="0.31496062992125984" top="0.31496062992125984" bottom="0.31496062992125984" header="0.23622047244094491" footer="0.19685039370078741"/>
  <pageSetup paperSize="9" scale="57"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119"/>
  <sheetViews>
    <sheetView zoomScaleNormal="100" workbookViewId="0">
      <selection sqref="A1:S1"/>
    </sheetView>
  </sheetViews>
  <sheetFormatPr defaultColWidth="8.85546875" defaultRowHeight="12.75" outlineLevelRow="1" outlineLevelCol="1" x14ac:dyDescent="0.2"/>
  <cols>
    <col min="1" max="1" width="4.85546875" style="92" customWidth="1"/>
    <col min="2" max="2" width="5.42578125" style="92" customWidth="1"/>
    <col min="3" max="3" width="15.42578125" style="109" customWidth="1"/>
    <col min="4" max="4" width="23.28515625" style="92" customWidth="1"/>
    <col min="5" max="5" width="36.28515625" style="92" customWidth="1"/>
    <col min="6" max="18" width="4.140625" style="92" customWidth="1"/>
    <col min="19" max="19" width="6.7109375" style="92" customWidth="1"/>
    <col min="20" max="20" width="6.7109375" style="130" customWidth="1"/>
    <col min="21" max="21" width="3.85546875" style="92" hidden="1" customWidth="1" outlineLevel="1"/>
    <col min="22" max="22" width="4.7109375" style="141" hidden="1" customWidth="1" outlineLevel="1"/>
    <col min="23" max="26" width="3.7109375" style="141" hidden="1" customWidth="1" outlineLevel="1"/>
    <col min="27" max="27" width="4.7109375" style="141" hidden="1" customWidth="1" outlineLevel="1"/>
    <col min="28" max="29" width="3.7109375" style="141" hidden="1" customWidth="1" outlineLevel="1"/>
    <col min="30" max="30" width="8.85546875" hidden="1" customWidth="1" outlineLevel="1"/>
    <col min="31" max="34" width="3.7109375" style="141" hidden="1" customWidth="1" outlineLevel="1"/>
    <col min="35" max="35" width="3.7109375" style="141" customWidth="1" collapsed="1"/>
    <col min="36" max="37" width="8.85546875" style="141"/>
    <col min="40" max="40" width="20.7109375" bestFit="1" customWidth="1"/>
  </cols>
  <sheetData>
    <row r="1" spans="1:37" ht="33.75" customHeight="1" x14ac:dyDescent="0.2">
      <c r="A1" s="322" t="str">
        <f>CTRL!B7</f>
        <v>R E G I O N E M   O R L I C K A   L A N Š K R O U N   2 0 1 4</v>
      </c>
      <c r="B1" s="322"/>
      <c r="C1" s="322"/>
      <c r="D1" s="322"/>
      <c r="E1" s="322"/>
      <c r="F1" s="322"/>
      <c r="G1" s="322"/>
      <c r="H1" s="322"/>
      <c r="I1" s="322"/>
      <c r="J1" s="322"/>
      <c r="K1" s="322"/>
      <c r="L1" s="322"/>
      <c r="M1" s="322"/>
      <c r="N1" s="322"/>
      <c r="O1" s="322"/>
      <c r="P1" s="322"/>
      <c r="Q1" s="322"/>
      <c r="R1" s="322"/>
      <c r="S1" s="322"/>
      <c r="T1" s="228"/>
      <c r="U1" s="262" t="s">
        <v>215</v>
      </c>
    </row>
    <row r="2" spans="1:37" ht="15.75" x14ac:dyDescent="0.2">
      <c r="A2" s="323" t="str">
        <f>CTRL!B8</f>
        <v>28. ročník mezinárodního cyklistického závodu juniorů / 28th edition of international cycling race of juniors</v>
      </c>
      <c r="B2" s="323"/>
      <c r="C2" s="323"/>
      <c r="D2" s="323"/>
      <c r="E2" s="323"/>
      <c r="F2" s="323"/>
      <c r="G2" s="323"/>
      <c r="H2" s="323"/>
      <c r="I2" s="323"/>
      <c r="J2" s="323"/>
      <c r="K2" s="323"/>
      <c r="L2" s="323"/>
      <c r="M2" s="323"/>
      <c r="N2" s="323"/>
      <c r="O2" s="323"/>
      <c r="P2" s="323"/>
      <c r="Q2" s="323"/>
      <c r="R2" s="323"/>
      <c r="S2" s="323"/>
      <c r="T2" s="229"/>
    </row>
    <row r="3" spans="1:37" ht="18.75" x14ac:dyDescent="0.3">
      <c r="D3" s="324" t="str">
        <f>CTRL!B22</f>
        <v xml:space="preserve">po 1. etapě / after 1st Stage  </v>
      </c>
      <c r="E3" s="324"/>
      <c r="F3" s="324"/>
      <c r="G3" s="324"/>
      <c r="H3" s="324"/>
      <c r="I3" s="324"/>
      <c r="J3" s="324"/>
      <c r="K3" s="324"/>
      <c r="L3" s="324"/>
      <c r="S3" s="110" t="str">
        <f>"Com.no.: 7/" &amp; CTRL!B27</f>
        <v>Com.no.: 7/31</v>
      </c>
      <c r="T3" s="230"/>
      <c r="W3" s="261" t="s">
        <v>682</v>
      </c>
    </row>
    <row r="4" spans="1:37" x14ac:dyDescent="0.2">
      <c r="A4" s="13" t="str">
        <f>"Datum / Date: "&amp;TEXT(CTRL!B10,"dd.mm.rrrr")</f>
        <v>Datum / Date: 08.08.2014</v>
      </c>
      <c r="S4" s="111" t="str">
        <f>"Místo konání / Place: "&amp;CTRL!B16&amp;""</f>
        <v>Místo konání / Place: Lanškroun (CZE)</v>
      </c>
      <c r="T4" s="231"/>
    </row>
    <row r="5" spans="1:37" ht="21" x14ac:dyDescent="0.2">
      <c r="A5" s="325" t="s">
        <v>225</v>
      </c>
      <c r="B5" s="325"/>
      <c r="C5" s="325"/>
      <c r="D5" s="325"/>
      <c r="E5" s="325"/>
      <c r="F5" s="325"/>
      <c r="G5" s="325"/>
      <c r="H5" s="325"/>
      <c r="I5" s="325"/>
      <c r="J5" s="325"/>
      <c r="K5" s="325"/>
      <c r="L5" s="325"/>
      <c r="M5" s="325"/>
      <c r="N5" s="325"/>
      <c r="O5" s="325"/>
      <c r="P5" s="325"/>
      <c r="Q5" s="325"/>
      <c r="R5" s="325"/>
      <c r="S5" s="325"/>
      <c r="T5" s="232"/>
      <c r="AA5" s="261" t="s">
        <v>678</v>
      </c>
    </row>
    <row r="6" spans="1:37" ht="10.5" customHeight="1" x14ac:dyDescent="0.2">
      <c r="A6" s="275"/>
      <c r="B6" s="275"/>
      <c r="C6" s="275"/>
      <c r="D6" s="275"/>
      <c r="E6" s="275"/>
      <c r="F6" s="275"/>
      <c r="G6" s="275"/>
      <c r="H6" s="275"/>
      <c r="I6" s="275"/>
      <c r="J6" s="275"/>
      <c r="K6" s="275"/>
      <c r="L6" s="275"/>
      <c r="M6" s="275"/>
      <c r="N6" s="275"/>
      <c r="O6" s="275"/>
      <c r="P6" s="275"/>
      <c r="Q6" s="275"/>
      <c r="R6" s="275"/>
      <c r="S6" s="275"/>
      <c r="T6" s="232"/>
    </row>
    <row r="7" spans="1:37" x14ac:dyDescent="0.2">
      <c r="A7" s="276" t="s">
        <v>0</v>
      </c>
      <c r="B7" s="276" t="s">
        <v>1</v>
      </c>
      <c r="C7" s="276" t="s">
        <v>2</v>
      </c>
      <c r="D7" s="276" t="s">
        <v>3</v>
      </c>
      <c r="E7" s="276" t="s">
        <v>4</v>
      </c>
      <c r="F7" s="326" t="s">
        <v>78</v>
      </c>
      <c r="G7" s="326"/>
      <c r="H7" s="326"/>
      <c r="I7" s="326" t="s">
        <v>19</v>
      </c>
      <c r="J7" s="326"/>
      <c r="K7" s="326"/>
      <c r="L7" s="326" t="s">
        <v>80</v>
      </c>
      <c r="M7" s="326"/>
      <c r="N7" s="326"/>
      <c r="O7" s="326"/>
      <c r="P7" s="326" t="s">
        <v>81</v>
      </c>
      <c r="Q7" s="326"/>
      <c r="R7" s="326"/>
      <c r="S7" s="276" t="s">
        <v>21</v>
      </c>
      <c r="T7" s="233"/>
    </row>
    <row r="8" spans="1:37" x14ac:dyDescent="0.2">
      <c r="A8" s="274" t="s">
        <v>6</v>
      </c>
      <c r="B8" s="274" t="s">
        <v>7</v>
      </c>
      <c r="C8" s="274" t="s">
        <v>8</v>
      </c>
      <c r="D8" s="274" t="s">
        <v>9</v>
      </c>
      <c r="E8" s="274" t="s">
        <v>15</v>
      </c>
      <c r="F8" s="321" t="s">
        <v>79</v>
      </c>
      <c r="G8" s="321"/>
      <c r="H8" s="321"/>
      <c r="I8" s="321" t="s">
        <v>82</v>
      </c>
      <c r="J8" s="321"/>
      <c r="K8" s="321"/>
      <c r="L8" s="321" t="s">
        <v>83</v>
      </c>
      <c r="M8" s="321"/>
      <c r="N8" s="321"/>
      <c r="O8" s="321"/>
      <c r="P8" s="321" t="s">
        <v>84</v>
      </c>
      <c r="Q8" s="321"/>
      <c r="R8" s="321"/>
      <c r="S8" s="274" t="s">
        <v>22</v>
      </c>
      <c r="T8" s="234"/>
      <c r="V8" s="142"/>
    </row>
    <row r="9" spans="1:37" ht="9.75" customHeight="1" thickBot="1" x14ac:dyDescent="0.25"/>
    <row r="10" spans="1:37" ht="44.1" customHeight="1" x14ac:dyDescent="0.2">
      <c r="A10" s="320" t="s">
        <v>77</v>
      </c>
      <c r="B10" s="320"/>
      <c r="C10" s="320"/>
      <c r="D10" s="320"/>
      <c r="E10" s="320"/>
      <c r="F10" s="311" t="s">
        <v>667</v>
      </c>
      <c r="G10" s="311" t="s">
        <v>668</v>
      </c>
      <c r="H10" s="318" t="s">
        <v>34</v>
      </c>
      <c r="I10" s="309"/>
      <c r="J10" s="311"/>
      <c r="K10" s="318" t="s">
        <v>108</v>
      </c>
      <c r="L10" s="309"/>
      <c r="M10" s="311"/>
      <c r="N10" s="311"/>
      <c r="O10" s="318" t="s">
        <v>109</v>
      </c>
      <c r="P10" s="309"/>
      <c r="Q10" s="311"/>
      <c r="R10" s="318" t="s">
        <v>110</v>
      </c>
      <c r="S10" s="278"/>
      <c r="T10" s="235"/>
      <c r="U10" s="143" t="s">
        <v>213</v>
      </c>
      <c r="V10" s="143" t="s">
        <v>206</v>
      </c>
      <c r="W10" s="143" t="s">
        <v>205</v>
      </c>
      <c r="Y10" s="143" t="s">
        <v>207</v>
      </c>
      <c r="Z10" s="143" t="s">
        <v>206</v>
      </c>
      <c r="AA10" s="143" t="s">
        <v>208</v>
      </c>
    </row>
    <row r="11" spans="1:37" ht="18.95" customHeight="1" x14ac:dyDescent="0.2">
      <c r="A11" s="112"/>
      <c r="B11" s="316"/>
      <c r="C11" s="317"/>
      <c r="D11" s="317"/>
      <c r="E11" s="317"/>
      <c r="F11" s="312"/>
      <c r="G11" s="312"/>
      <c r="H11" s="319"/>
      <c r="I11" s="310"/>
      <c r="J11" s="312"/>
      <c r="K11" s="319"/>
      <c r="L11" s="310"/>
      <c r="M11" s="312"/>
      <c r="N11" s="312"/>
      <c r="O11" s="319"/>
      <c r="P11" s="310"/>
      <c r="Q11" s="312"/>
      <c r="R11" s="319"/>
      <c r="S11" s="113"/>
      <c r="T11" s="236"/>
      <c r="U11" s="141"/>
      <c r="AA11" s="144"/>
    </row>
    <row r="12" spans="1:37" ht="14.1" customHeight="1" x14ac:dyDescent="0.2">
      <c r="A12" s="114">
        <v>1</v>
      </c>
      <c r="B12" s="115">
        <v>116</v>
      </c>
      <c r="C12" s="115" t="str">
        <f>VLOOKUP($B12,STARTOVKA,2,0)</f>
        <v>GER19960909</v>
      </c>
      <c r="D12" s="116" t="str">
        <f>VLOOKUP($B12,STARTOVKA,3,0)</f>
        <v>KÄMNA Lennard</v>
      </c>
      <c r="E12" s="117" t="str">
        <f>VLOOKUP($B12,STARTOVKA,4,0)</f>
        <v>TEAM BRANDENBURG - RSC COTTBUS</v>
      </c>
      <c r="F12" s="118"/>
      <c r="G12" s="118"/>
      <c r="H12" s="118">
        <v>25</v>
      </c>
      <c r="I12" s="118"/>
      <c r="J12" s="118"/>
      <c r="K12" s="118"/>
      <c r="L12" s="118"/>
      <c r="M12" s="118"/>
      <c r="N12" s="118"/>
      <c r="O12" s="118"/>
      <c r="P12" s="118"/>
      <c r="Q12" s="118"/>
      <c r="R12" s="118"/>
      <c r="S12" s="119">
        <f>SUM(F12:R12)</f>
        <v>25</v>
      </c>
      <c r="T12" s="237"/>
      <c r="U12" s="241">
        <f ca="1">VLOOKUP(B12,INDIRECT($U$1),12,0)</f>
        <v>0</v>
      </c>
      <c r="V12" s="145" t="e">
        <f t="shared" ref="V12:V47" si="0">VLOOKUP(B12,$Y$12:$Z$26,2,0)</f>
        <v>#N/A</v>
      </c>
      <c r="W12" s="241">
        <f t="shared" ref="W12:W47" ca="1" si="1">IFERROR(VLOOKUP(B12,INDIRECT($W$3),1,0),0)</f>
        <v>116</v>
      </c>
      <c r="Y12" s="146">
        <v>76</v>
      </c>
      <c r="Z12" s="147">
        <v>25</v>
      </c>
      <c r="AA12" s="241">
        <f ca="1">IFERROR(VLOOKUP(Y12,INDIRECT($AA$5),1,0),0)</f>
        <v>0</v>
      </c>
      <c r="AE12" s="91" t="s">
        <v>92</v>
      </c>
      <c r="AF12" s="91"/>
    </row>
    <row r="13" spans="1:37" ht="14.1" customHeight="1" x14ac:dyDescent="0.2">
      <c r="A13" s="114">
        <v>2</v>
      </c>
      <c r="B13" s="115">
        <v>2</v>
      </c>
      <c r="C13" s="115" t="str">
        <f>VLOOKUP($B13,STARTOVKA,2,0)</f>
        <v>GER19960829</v>
      </c>
      <c r="D13" s="116" t="str">
        <f>VLOOKUP($B13,STARTOVKA,3,0)</f>
        <v>SCHUCHMANN Franz-Leon</v>
      </c>
      <c r="E13" s="117" t="str">
        <f>VLOOKUP($B13,STARTOVKA,4,0)</f>
        <v>RSV SONNEBERG</v>
      </c>
      <c r="F13" s="118"/>
      <c r="G13" s="118"/>
      <c r="H13" s="118">
        <v>20</v>
      </c>
      <c r="I13" s="118"/>
      <c r="J13" s="118"/>
      <c r="K13" s="118"/>
      <c r="L13" s="118"/>
      <c r="M13" s="118"/>
      <c r="N13" s="118"/>
      <c r="O13" s="118"/>
      <c r="P13" s="118"/>
      <c r="Q13" s="118"/>
      <c r="R13" s="118"/>
      <c r="S13" s="119">
        <f>SUM(F13:R13)</f>
        <v>20</v>
      </c>
      <c r="T13" s="237"/>
      <c r="U13" s="241">
        <f t="shared" ref="U13:U47" ca="1" si="2">VLOOKUP(B13,INDIRECT($U$1),12,0)</f>
        <v>0</v>
      </c>
      <c r="V13" s="145" t="e">
        <f t="shared" si="0"/>
        <v>#N/A</v>
      </c>
      <c r="W13" s="241">
        <f t="shared" ca="1" si="1"/>
        <v>2</v>
      </c>
      <c r="Y13" s="146">
        <v>93</v>
      </c>
      <c r="Z13" s="147">
        <v>20</v>
      </c>
      <c r="AA13" s="241">
        <f t="shared" ref="AA13:AA26" ca="1" si="3">IFERROR(VLOOKUP(Y13,INDIRECT($AA$5),1,0),0)</f>
        <v>0</v>
      </c>
      <c r="AE13" s="22"/>
      <c r="AF13" s="22" t="s">
        <v>93</v>
      </c>
    </row>
    <row r="14" spans="1:37" s="22" customFormat="1" ht="14.1" customHeight="1" x14ac:dyDescent="0.2">
      <c r="A14" s="114">
        <v>3</v>
      </c>
      <c r="B14" s="115">
        <v>143</v>
      </c>
      <c r="C14" s="115" t="str">
        <f>VLOOKUP($B14,STARTOVKA,2,0)</f>
        <v>CZE19960606</v>
      </c>
      <c r="D14" s="116" t="str">
        <f>VLOOKUP($B14,STARTOVKA,3,0)</f>
        <v xml:space="preserve">KOVÁŘ Jan </v>
      </c>
      <c r="E14" s="117" t="str">
        <f>VLOOKUP($B14,STARTOVKA,4,0)</f>
        <v xml:space="preserve">MAPEI CYKLO KAŇKOVSKÝ </v>
      </c>
      <c r="F14" s="118"/>
      <c r="G14" s="118"/>
      <c r="H14" s="118">
        <v>16</v>
      </c>
      <c r="I14" s="118"/>
      <c r="J14" s="118"/>
      <c r="K14" s="118"/>
      <c r="L14" s="118"/>
      <c r="M14" s="118"/>
      <c r="N14" s="118"/>
      <c r="O14" s="118"/>
      <c r="P14" s="118"/>
      <c r="Q14" s="118"/>
      <c r="R14" s="118"/>
      <c r="S14" s="119">
        <f>SUM(F14:R14)</f>
        <v>16</v>
      </c>
      <c r="T14" s="237"/>
      <c r="U14" s="241">
        <f t="shared" ca="1" si="2"/>
        <v>0</v>
      </c>
      <c r="V14" s="145" t="e">
        <f t="shared" si="0"/>
        <v>#N/A</v>
      </c>
      <c r="W14" s="241">
        <f t="shared" ca="1" si="1"/>
        <v>143</v>
      </c>
      <c r="Y14" s="146">
        <v>17</v>
      </c>
      <c r="Z14" s="147">
        <v>16</v>
      </c>
      <c r="AA14" s="241">
        <f t="shared" ca="1" si="3"/>
        <v>0</v>
      </c>
      <c r="AB14" s="141"/>
      <c r="AC14" s="141"/>
      <c r="AF14" s="22" t="s">
        <v>94</v>
      </c>
      <c r="AH14" s="141"/>
      <c r="AI14" s="141"/>
      <c r="AJ14" s="141"/>
      <c r="AK14" s="141"/>
    </row>
    <row r="15" spans="1:37" s="22" customFormat="1" ht="14.1" customHeight="1" x14ac:dyDescent="0.2">
      <c r="A15" s="114">
        <v>4</v>
      </c>
      <c r="B15" s="115">
        <v>93</v>
      </c>
      <c r="C15" s="115" t="str">
        <f>VLOOKUP($B15,STARTOVKA,2,0)</f>
        <v>CZE19960424</v>
      </c>
      <c r="D15" s="116" t="str">
        <f>VLOOKUP($B15,STARTOVKA,3,0)</f>
        <v xml:space="preserve">GRUBER Pavel </v>
      </c>
      <c r="E15" s="117" t="str">
        <f>VLOOKUP($B15,STARTOVKA,4,0)</f>
        <v xml:space="preserve">TJ FAVORIT BRNO </v>
      </c>
      <c r="F15" s="118"/>
      <c r="G15" s="118"/>
      <c r="H15" s="118">
        <v>14</v>
      </c>
      <c r="I15" s="118"/>
      <c r="J15" s="118"/>
      <c r="K15" s="118"/>
      <c r="L15" s="118"/>
      <c r="M15" s="118"/>
      <c r="N15" s="118"/>
      <c r="O15" s="118"/>
      <c r="P15" s="118"/>
      <c r="Q15" s="118"/>
      <c r="R15" s="118"/>
      <c r="S15" s="119">
        <f>SUM(F15:R15)</f>
        <v>14</v>
      </c>
      <c r="T15" s="237"/>
      <c r="U15" s="241">
        <f t="shared" ca="1" si="2"/>
        <v>0</v>
      </c>
      <c r="V15" s="145">
        <f t="shared" si="0"/>
        <v>20</v>
      </c>
      <c r="W15" s="241">
        <f t="shared" ca="1" si="1"/>
        <v>93</v>
      </c>
      <c r="Y15" s="146">
        <v>7</v>
      </c>
      <c r="Z15" s="147">
        <v>14</v>
      </c>
      <c r="AA15" s="241">
        <f t="shared" ca="1" si="3"/>
        <v>0</v>
      </c>
      <c r="AB15" s="141"/>
      <c r="AC15" s="141"/>
      <c r="AF15" s="22" t="s">
        <v>95</v>
      </c>
      <c r="AH15" s="141"/>
      <c r="AI15" s="141"/>
      <c r="AJ15" s="141"/>
      <c r="AK15" s="141"/>
    </row>
    <row r="16" spans="1:37" s="22" customFormat="1" ht="14.1" customHeight="1" x14ac:dyDescent="0.2">
      <c r="A16" s="114">
        <v>5</v>
      </c>
      <c r="B16" s="115">
        <v>113</v>
      </c>
      <c r="C16" s="115" t="str">
        <f>VLOOKUP($B16,STARTOVKA,2,0)</f>
        <v>GER19961002</v>
      </c>
      <c r="D16" s="116" t="str">
        <f>VLOOKUP($B16,STARTOVKA,3,0)</f>
        <v>ROHDE Louis</v>
      </c>
      <c r="E16" s="117" t="str">
        <f>VLOOKUP($B16,STARTOVKA,4,0)</f>
        <v>TEAM BRANDENBURG - RSC COTTBUS</v>
      </c>
      <c r="F16" s="118"/>
      <c r="G16" s="118"/>
      <c r="H16" s="118">
        <v>12</v>
      </c>
      <c r="I16" s="118"/>
      <c r="J16" s="118"/>
      <c r="K16" s="118"/>
      <c r="L16" s="118"/>
      <c r="M16" s="118"/>
      <c r="N16" s="118"/>
      <c r="O16" s="118"/>
      <c r="P16" s="118"/>
      <c r="Q16" s="118"/>
      <c r="R16" s="118"/>
      <c r="S16" s="119">
        <f>SUM(F16:R16)</f>
        <v>12</v>
      </c>
      <c r="T16" s="237"/>
      <c r="U16" s="241">
        <f t="shared" ca="1" si="2"/>
        <v>0</v>
      </c>
      <c r="V16" s="145" t="e">
        <f t="shared" si="0"/>
        <v>#N/A</v>
      </c>
      <c r="W16" s="241">
        <f t="shared" ca="1" si="1"/>
        <v>113</v>
      </c>
      <c r="Y16" s="146">
        <v>51</v>
      </c>
      <c r="Z16" s="147">
        <v>12</v>
      </c>
      <c r="AA16" s="241">
        <f t="shared" ca="1" si="3"/>
        <v>0</v>
      </c>
      <c r="AB16" s="141"/>
      <c r="AC16" s="141"/>
      <c r="AE16" s="141"/>
      <c r="AF16" s="141"/>
      <c r="AG16" s="141"/>
      <c r="AH16" s="141"/>
      <c r="AI16" s="141"/>
      <c r="AJ16" s="141"/>
      <c r="AK16" s="141"/>
    </row>
    <row r="17" spans="1:37" s="22" customFormat="1" ht="14.1" customHeight="1" x14ac:dyDescent="0.2">
      <c r="A17" s="114">
        <v>6</v>
      </c>
      <c r="B17" s="115">
        <v>151</v>
      </c>
      <c r="C17" s="115" t="str">
        <f>VLOOKUP($B17,STARTOVKA,2,0)</f>
        <v>CZE19960501</v>
      </c>
      <c r="D17" s="116" t="str">
        <f>VLOOKUP($B17,STARTOVKA,3,0)</f>
        <v>TOMAN Vojtěch</v>
      </c>
      <c r="E17" s="117" t="str">
        <f>VLOOKUP($B17,STARTOVKA,4,0)</f>
        <v>STEVENS ZNOJMO</v>
      </c>
      <c r="F17" s="118">
        <v>1</v>
      </c>
      <c r="G17" s="118"/>
      <c r="H17" s="118">
        <v>10</v>
      </c>
      <c r="I17" s="118"/>
      <c r="J17" s="118"/>
      <c r="K17" s="120"/>
      <c r="L17" s="118"/>
      <c r="M17" s="118"/>
      <c r="N17" s="118"/>
      <c r="O17" s="118"/>
      <c r="P17" s="118"/>
      <c r="Q17" s="118"/>
      <c r="R17" s="118"/>
      <c r="S17" s="119">
        <f>SUM(F17:R17)</f>
        <v>11</v>
      </c>
      <c r="T17" s="237"/>
      <c r="U17" s="241">
        <f t="shared" ca="1" si="2"/>
        <v>0</v>
      </c>
      <c r="V17" s="145" t="e">
        <f t="shared" si="0"/>
        <v>#N/A</v>
      </c>
      <c r="W17" s="241">
        <f t="shared" ca="1" si="1"/>
        <v>151</v>
      </c>
      <c r="Y17" s="146">
        <v>40</v>
      </c>
      <c r="Z17" s="147">
        <v>10</v>
      </c>
      <c r="AA17" s="241">
        <f t="shared" ca="1" si="3"/>
        <v>0</v>
      </c>
      <c r="AB17" s="141"/>
      <c r="AC17" s="141"/>
      <c r="AE17" s="91" t="s">
        <v>245</v>
      </c>
      <c r="AF17" s="91"/>
      <c r="AG17" s="141"/>
      <c r="AH17" s="141"/>
      <c r="AI17" s="141"/>
      <c r="AJ17" s="141"/>
      <c r="AK17" s="141"/>
    </row>
    <row r="18" spans="1:37" s="22" customFormat="1" ht="14.1" customHeight="1" x14ac:dyDescent="0.2">
      <c r="A18" s="114">
        <v>7</v>
      </c>
      <c r="B18" s="115">
        <v>111</v>
      </c>
      <c r="C18" s="115" t="str">
        <f>VLOOKUP($B18,STARTOVKA,2,0)</f>
        <v>GER19960410</v>
      </c>
      <c r="D18" s="116" t="str">
        <f>VLOOKUP($B18,STARTOVKA,3,0)</f>
        <v>BECKER Alexander</v>
      </c>
      <c r="E18" s="117" t="str">
        <f>VLOOKUP($B18,STARTOVKA,4,0)</f>
        <v>TEAM BRANDENBURG - RSC COTTBUS</v>
      </c>
      <c r="F18" s="118"/>
      <c r="G18" s="118"/>
      <c r="H18" s="118">
        <v>9</v>
      </c>
      <c r="I18" s="118"/>
      <c r="J18" s="118"/>
      <c r="K18" s="118"/>
      <c r="L18" s="118"/>
      <c r="M18" s="118"/>
      <c r="N18" s="118"/>
      <c r="O18" s="118"/>
      <c r="P18" s="118"/>
      <c r="Q18" s="118"/>
      <c r="R18" s="118"/>
      <c r="S18" s="119">
        <f>SUM(F18:R18)</f>
        <v>9</v>
      </c>
      <c r="T18" s="237"/>
      <c r="U18" s="241">
        <f t="shared" ca="1" si="2"/>
        <v>0</v>
      </c>
      <c r="V18" s="145" t="e">
        <f t="shared" si="0"/>
        <v>#N/A</v>
      </c>
      <c r="W18" s="241">
        <f t="shared" ca="1" si="1"/>
        <v>111</v>
      </c>
      <c r="Y18" s="146">
        <v>74</v>
      </c>
      <c r="Z18" s="147">
        <v>9</v>
      </c>
      <c r="AA18" s="241">
        <f t="shared" ca="1" si="3"/>
        <v>0</v>
      </c>
      <c r="AB18" s="141"/>
      <c r="AC18" s="141"/>
      <c r="AE18" s="141"/>
      <c r="AF18" s="22" t="s">
        <v>246</v>
      </c>
      <c r="AG18" s="141"/>
      <c r="AH18" s="141"/>
      <c r="AI18" s="141"/>
      <c r="AJ18" s="141"/>
      <c r="AK18" s="141"/>
    </row>
    <row r="19" spans="1:37" s="22" customFormat="1" ht="14.1" customHeight="1" x14ac:dyDescent="0.2">
      <c r="A19" s="114">
        <v>8</v>
      </c>
      <c r="B19" s="115">
        <v>182</v>
      </c>
      <c r="C19" s="115" t="str">
        <f>VLOOKUP($B19,STARTOVKA,2,0)</f>
        <v>AUT19960709</v>
      </c>
      <c r="D19" s="116" t="str">
        <f>VLOOKUP($B19,STARTOVKA,3,0)</f>
        <v>KOPFAUF Markus</v>
      </c>
      <c r="E19" s="117" t="str">
        <f>VLOOKUP($B19,STARTOVKA,4,0)</f>
        <v xml:space="preserve">LRV STEIERMARK </v>
      </c>
      <c r="F19" s="118"/>
      <c r="G19" s="118"/>
      <c r="H19" s="118">
        <v>8</v>
      </c>
      <c r="I19" s="118"/>
      <c r="J19" s="118"/>
      <c r="K19" s="118"/>
      <c r="L19" s="118"/>
      <c r="M19" s="118"/>
      <c r="N19" s="118"/>
      <c r="O19" s="118"/>
      <c r="P19" s="118"/>
      <c r="Q19" s="118"/>
      <c r="R19" s="118"/>
      <c r="S19" s="119">
        <f>SUM(F19:R19)</f>
        <v>8</v>
      </c>
      <c r="T19" s="237"/>
      <c r="U19" s="241">
        <f t="shared" ca="1" si="2"/>
        <v>0</v>
      </c>
      <c r="V19" s="145" t="e">
        <f t="shared" si="0"/>
        <v>#N/A</v>
      </c>
      <c r="W19" s="241">
        <f t="shared" ca="1" si="1"/>
        <v>182</v>
      </c>
      <c r="Y19" s="146">
        <v>96</v>
      </c>
      <c r="Z19" s="147">
        <v>8</v>
      </c>
      <c r="AA19" s="241">
        <f t="shared" ca="1" si="3"/>
        <v>0</v>
      </c>
      <c r="AB19" s="141"/>
      <c r="AC19" s="141"/>
      <c r="AE19" s="141"/>
      <c r="AF19" s="141"/>
      <c r="AG19" s="141"/>
      <c r="AH19" s="141"/>
      <c r="AI19" s="141"/>
      <c r="AJ19" s="141"/>
      <c r="AK19" s="141"/>
    </row>
    <row r="20" spans="1:37" s="22" customFormat="1" ht="14.1" customHeight="1" x14ac:dyDescent="0.2">
      <c r="A20" s="114">
        <v>9</v>
      </c>
      <c r="B20" s="115">
        <v>150</v>
      </c>
      <c r="C20" s="115" t="str">
        <f>VLOOKUP($B20,STARTOVKA,2,0)</f>
        <v>CZE19970926</v>
      </c>
      <c r="D20" s="116" t="str">
        <f>VLOOKUP($B20,STARTOVKA,3,0)</f>
        <v xml:space="preserve">BRÁZDA Michal </v>
      </c>
      <c r="E20" s="117" t="str">
        <f>VLOOKUP($B20,STARTOVKA,4,0)</f>
        <v xml:space="preserve">MAPEI CYKLO KAŇKOVSKÝ </v>
      </c>
      <c r="F20" s="118"/>
      <c r="G20" s="118">
        <v>2</v>
      </c>
      <c r="H20" s="118">
        <v>6</v>
      </c>
      <c r="I20" s="118"/>
      <c r="J20" s="118"/>
      <c r="K20" s="118"/>
      <c r="L20" s="118"/>
      <c r="M20" s="118"/>
      <c r="N20" s="118"/>
      <c r="O20" s="118"/>
      <c r="P20" s="118"/>
      <c r="Q20" s="118"/>
      <c r="R20" s="118"/>
      <c r="S20" s="119">
        <f>SUM(F20:R20)</f>
        <v>8</v>
      </c>
      <c r="T20" s="237"/>
      <c r="U20" s="241">
        <f t="shared" ca="1" si="2"/>
        <v>0</v>
      </c>
      <c r="V20" s="145" t="e">
        <f t="shared" si="0"/>
        <v>#N/A</v>
      </c>
      <c r="W20" s="241">
        <f t="shared" ca="1" si="1"/>
        <v>150</v>
      </c>
      <c r="Y20" s="146">
        <v>35</v>
      </c>
      <c r="Z20" s="147">
        <v>7</v>
      </c>
      <c r="AA20" s="241">
        <f t="shared" ca="1" si="3"/>
        <v>0</v>
      </c>
      <c r="AB20" s="141"/>
      <c r="AC20" s="141"/>
      <c r="AE20" s="141"/>
      <c r="AF20" s="141"/>
      <c r="AG20" s="141"/>
      <c r="AH20" s="141"/>
      <c r="AI20" s="141"/>
      <c r="AJ20" s="141"/>
      <c r="AK20" s="141"/>
    </row>
    <row r="21" spans="1:37" s="22" customFormat="1" ht="14.1" customHeight="1" x14ac:dyDescent="0.2">
      <c r="A21" s="114">
        <v>10</v>
      </c>
      <c r="B21" s="115">
        <v>117</v>
      </c>
      <c r="C21" s="115" t="str">
        <f>VLOOKUP($B21,STARTOVKA,2,0)</f>
        <v>GER19971022</v>
      </c>
      <c r="D21" s="116" t="str">
        <f>VLOOKUP($B21,STARTOVKA,3,0)</f>
        <v>KANTER Max</v>
      </c>
      <c r="E21" s="117" t="str">
        <f>VLOOKUP($B21,STARTOVKA,4,0)</f>
        <v>TEAM BRANDENBURG - RSC COTTBUS</v>
      </c>
      <c r="F21" s="118"/>
      <c r="G21" s="118"/>
      <c r="H21" s="118">
        <v>7</v>
      </c>
      <c r="I21" s="118"/>
      <c r="J21" s="118"/>
      <c r="K21" s="118"/>
      <c r="L21" s="118"/>
      <c r="M21" s="118"/>
      <c r="N21" s="118"/>
      <c r="O21" s="118"/>
      <c r="P21" s="118"/>
      <c r="Q21" s="118"/>
      <c r="R21" s="118"/>
      <c r="S21" s="119">
        <f>SUM(F21:R21)</f>
        <v>7</v>
      </c>
      <c r="T21" s="237"/>
      <c r="U21" s="241">
        <f t="shared" ca="1" si="2"/>
        <v>0</v>
      </c>
      <c r="V21" s="145" t="e">
        <f t="shared" si="0"/>
        <v>#N/A</v>
      </c>
      <c r="W21" s="241">
        <f t="shared" ca="1" si="1"/>
        <v>117</v>
      </c>
      <c r="Y21" s="146">
        <v>87</v>
      </c>
      <c r="Z21" s="147">
        <v>6</v>
      </c>
      <c r="AA21" s="241">
        <f t="shared" ca="1" si="3"/>
        <v>0</v>
      </c>
      <c r="AB21" s="141"/>
      <c r="AC21" s="141"/>
      <c r="AE21" s="141"/>
      <c r="AF21" s="141"/>
      <c r="AG21" s="141"/>
      <c r="AH21" s="141"/>
      <c r="AI21" s="141"/>
      <c r="AJ21" s="141"/>
      <c r="AK21" s="141"/>
    </row>
    <row r="22" spans="1:37" s="22" customFormat="1" ht="14.1" customHeight="1" x14ac:dyDescent="0.2">
      <c r="A22" s="114">
        <v>11</v>
      </c>
      <c r="B22" s="115">
        <v>83</v>
      </c>
      <c r="C22" s="115" t="str">
        <f>VLOOKUP($B22,STARTOVKA,2,0)</f>
        <v>CZE19960724</v>
      </c>
      <c r="D22" s="116" t="str">
        <f>VLOOKUP($B22,STARTOVKA,3,0)</f>
        <v xml:space="preserve">BECHYNĚ Matěj </v>
      </c>
      <c r="E22" s="117" t="str">
        <f>VLOOKUP($B22,STARTOVKA,4,0)</f>
        <v>VZW TIELTSE RENNERSCLUB - JIELKER GELDHOF</v>
      </c>
      <c r="F22" s="118"/>
      <c r="G22" s="118"/>
      <c r="H22" s="118">
        <v>5</v>
      </c>
      <c r="I22" s="118"/>
      <c r="J22" s="118"/>
      <c r="K22" s="120"/>
      <c r="L22" s="118"/>
      <c r="M22" s="118"/>
      <c r="N22" s="118"/>
      <c r="O22" s="118"/>
      <c r="P22" s="118"/>
      <c r="Q22" s="118"/>
      <c r="R22" s="118"/>
      <c r="S22" s="119">
        <f>SUM(F22:R22)</f>
        <v>5</v>
      </c>
      <c r="T22" s="237"/>
      <c r="U22" s="241">
        <f t="shared" ca="1" si="2"/>
        <v>0</v>
      </c>
      <c r="V22" s="145" t="e">
        <f t="shared" si="0"/>
        <v>#N/A</v>
      </c>
      <c r="W22" s="241">
        <f t="shared" ca="1" si="1"/>
        <v>83</v>
      </c>
      <c r="Y22" s="146">
        <v>55</v>
      </c>
      <c r="Z22" s="147">
        <v>5</v>
      </c>
      <c r="AA22" s="241">
        <f t="shared" ca="1" si="3"/>
        <v>0</v>
      </c>
      <c r="AB22" s="141"/>
      <c r="AC22" s="141"/>
      <c r="AE22" s="141"/>
      <c r="AF22" s="141"/>
      <c r="AG22" s="65"/>
      <c r="AH22" s="141"/>
      <c r="AI22" s="141"/>
      <c r="AJ22" s="141"/>
      <c r="AK22" s="141"/>
    </row>
    <row r="23" spans="1:37" s="22" customFormat="1" ht="14.1" customHeight="1" x14ac:dyDescent="0.2">
      <c r="A23" s="114">
        <v>12</v>
      </c>
      <c r="B23" s="115">
        <v>165</v>
      </c>
      <c r="C23" s="115" t="str">
        <f>VLOOKUP($B23,STARTOVKA,2,0)</f>
        <v>RUS19960517</v>
      </c>
      <c r="D23" s="116" t="str">
        <f>VLOOKUP($B23,STARTOVKA,3,0)</f>
        <v xml:space="preserve">MARTYSHEV Aleksandr </v>
      </c>
      <c r="E23" s="117" t="str">
        <f>VLOOKUP($B23,STARTOVKA,4,0)</f>
        <v>RUSSIAN CYCLING FEDERATION</v>
      </c>
      <c r="F23" s="118"/>
      <c r="G23" s="118"/>
      <c r="H23" s="118">
        <v>4</v>
      </c>
      <c r="I23" s="118"/>
      <c r="J23" s="118"/>
      <c r="K23" s="118"/>
      <c r="L23" s="118"/>
      <c r="M23" s="118"/>
      <c r="N23" s="118"/>
      <c r="O23" s="118"/>
      <c r="P23" s="118"/>
      <c r="Q23" s="118"/>
      <c r="R23" s="118"/>
      <c r="S23" s="119">
        <f>SUM(F23:R23)</f>
        <v>4</v>
      </c>
      <c r="T23" s="237"/>
      <c r="U23" s="241">
        <f t="shared" ca="1" si="2"/>
        <v>0</v>
      </c>
      <c r="V23" s="145" t="e">
        <f t="shared" si="0"/>
        <v>#N/A</v>
      </c>
      <c r="W23" s="241">
        <f t="shared" ca="1" si="1"/>
        <v>165</v>
      </c>
      <c r="Y23" s="146">
        <v>107</v>
      </c>
      <c r="Z23" s="147">
        <v>4</v>
      </c>
      <c r="AA23" s="241">
        <f t="shared" ca="1" si="3"/>
        <v>0</v>
      </c>
      <c r="AB23" s="141"/>
      <c r="AC23" s="141"/>
      <c r="AE23" s="141"/>
      <c r="AF23" s="141"/>
      <c r="AG23" s="65"/>
      <c r="AH23" s="141"/>
      <c r="AI23" s="141"/>
      <c r="AJ23" s="141"/>
      <c r="AK23" s="141"/>
    </row>
    <row r="24" spans="1:37" s="22" customFormat="1" ht="14.1" customHeight="1" x14ac:dyDescent="0.2">
      <c r="A24" s="114">
        <v>13</v>
      </c>
      <c r="B24" s="115">
        <v>137</v>
      </c>
      <c r="C24" s="115" t="str">
        <f>VLOOKUP($B24,STARTOVKA,2,0)</f>
        <v>AUT19960713</v>
      </c>
      <c r="D24" s="116" t="str">
        <f>VLOOKUP($B24,STARTOVKA,3,0)</f>
        <v>PÖPPL Tobias</v>
      </c>
      <c r="E24" s="117" t="str">
        <f>VLOOKUP($B24,STARTOVKA,4,0)</f>
        <v>RC WALDING</v>
      </c>
      <c r="F24" s="118"/>
      <c r="G24" s="118"/>
      <c r="H24" s="118">
        <v>3</v>
      </c>
      <c r="I24" s="118"/>
      <c r="J24" s="118"/>
      <c r="K24" s="120"/>
      <c r="L24" s="118"/>
      <c r="M24" s="118"/>
      <c r="N24" s="118"/>
      <c r="O24" s="118"/>
      <c r="P24" s="118"/>
      <c r="Q24" s="118"/>
      <c r="R24" s="118"/>
      <c r="S24" s="119">
        <f>SUM(F24:R24)</f>
        <v>3</v>
      </c>
      <c r="T24" s="237"/>
      <c r="U24" s="241">
        <f t="shared" ca="1" si="2"/>
        <v>0</v>
      </c>
      <c r="V24" s="145" t="e">
        <f t="shared" si="0"/>
        <v>#N/A</v>
      </c>
      <c r="W24" s="241">
        <f t="shared" ca="1" si="1"/>
        <v>137</v>
      </c>
      <c r="Y24" s="146">
        <v>62</v>
      </c>
      <c r="Z24" s="147">
        <v>3</v>
      </c>
      <c r="AA24" s="241">
        <f t="shared" ca="1" si="3"/>
        <v>0</v>
      </c>
      <c r="AB24" s="141"/>
      <c r="AC24" s="141"/>
      <c r="AE24" s="141"/>
      <c r="AF24" s="141"/>
      <c r="AG24" s="65"/>
      <c r="AH24" s="141"/>
      <c r="AI24" s="141"/>
      <c r="AJ24" s="141"/>
      <c r="AK24" s="141"/>
    </row>
    <row r="25" spans="1:37" s="22" customFormat="1" ht="14.1" customHeight="1" x14ac:dyDescent="0.2">
      <c r="A25" s="114">
        <v>14</v>
      </c>
      <c r="B25" s="115">
        <v>175</v>
      </c>
      <c r="C25" s="115" t="str">
        <f>VLOOKUP($B25,STARTOVKA,2,0)</f>
        <v>SVK19960415</v>
      </c>
      <c r="D25" s="116" t="str">
        <f>VLOOKUP($B25,STARTOVKA,3,0)</f>
        <v>ZVERKO David</v>
      </c>
      <c r="E25" s="117" t="str">
        <f>VLOOKUP($B25,STARTOVKA,4,0)</f>
        <v xml:space="preserve">SLOVAK CYCLING FEDERATION </v>
      </c>
      <c r="F25" s="118">
        <v>3</v>
      </c>
      <c r="G25" s="118"/>
      <c r="H25" s="118"/>
      <c r="I25" s="118"/>
      <c r="J25" s="118"/>
      <c r="K25" s="118"/>
      <c r="L25" s="118"/>
      <c r="M25" s="118"/>
      <c r="N25" s="118"/>
      <c r="O25" s="118"/>
      <c r="P25" s="118"/>
      <c r="Q25" s="118"/>
      <c r="R25" s="118"/>
      <c r="S25" s="119">
        <f>SUM(F25:R25)</f>
        <v>3</v>
      </c>
      <c r="T25" s="237"/>
      <c r="U25" s="241">
        <f t="shared" ca="1" si="2"/>
        <v>0</v>
      </c>
      <c r="V25" s="145" t="e">
        <f t="shared" si="0"/>
        <v>#N/A</v>
      </c>
      <c r="W25" s="241">
        <f t="shared" ca="1" si="1"/>
        <v>175</v>
      </c>
      <c r="Y25" s="146">
        <v>26</v>
      </c>
      <c r="Z25" s="147">
        <v>2</v>
      </c>
      <c r="AA25" s="241">
        <f t="shared" ca="1" si="3"/>
        <v>0</v>
      </c>
      <c r="AB25" s="141"/>
      <c r="AC25" s="141"/>
      <c r="AE25" s="141"/>
      <c r="AF25" s="141"/>
      <c r="AG25" s="65"/>
      <c r="AH25" s="141"/>
      <c r="AI25" s="141"/>
      <c r="AJ25" s="141"/>
      <c r="AK25" s="141"/>
    </row>
    <row r="26" spans="1:37" s="22" customFormat="1" ht="14.1" customHeight="1" x14ac:dyDescent="0.2">
      <c r="A26" s="114">
        <v>15</v>
      </c>
      <c r="B26" s="115">
        <v>132</v>
      </c>
      <c r="C26" s="115" t="str">
        <f>VLOOKUP($B26,STARTOVKA,2,0)</f>
        <v>AUT19961021</v>
      </c>
      <c r="D26" s="116" t="str">
        <f>VLOOKUP($B26,STARTOVKA,3,0)</f>
        <v>KNAPP Daniel</v>
      </c>
      <c r="E26" s="117" t="str">
        <f>VLOOKUP($B26,STARTOVKA,4,0)</f>
        <v>UNION RAIFFEISEN RADTEAM TIROL</v>
      </c>
      <c r="F26" s="118"/>
      <c r="G26" s="118">
        <v>3</v>
      </c>
      <c r="H26" s="118"/>
      <c r="I26" s="118"/>
      <c r="J26" s="118"/>
      <c r="K26" s="120"/>
      <c r="L26" s="118"/>
      <c r="M26" s="118"/>
      <c r="N26" s="118"/>
      <c r="O26" s="118"/>
      <c r="P26" s="118"/>
      <c r="Q26" s="118"/>
      <c r="R26" s="118"/>
      <c r="S26" s="119">
        <f>SUM(F26:R26)</f>
        <v>3</v>
      </c>
      <c r="T26" s="237"/>
      <c r="U26" s="241">
        <f ca="1">VLOOKUP(B26,INDIRECT($U$1),12,0)</f>
        <v>0</v>
      </c>
      <c r="V26" s="145" t="e">
        <f t="shared" si="0"/>
        <v>#N/A</v>
      </c>
      <c r="W26" s="241">
        <f t="shared" ca="1" si="1"/>
        <v>132</v>
      </c>
      <c r="Y26" s="146">
        <v>104</v>
      </c>
      <c r="Z26" s="147">
        <v>1</v>
      </c>
      <c r="AA26" s="241">
        <f t="shared" ca="1" si="3"/>
        <v>0</v>
      </c>
      <c r="AB26" s="141"/>
      <c r="AC26" s="141"/>
      <c r="AE26" s="141"/>
      <c r="AF26" s="141"/>
      <c r="AG26" s="249"/>
      <c r="AH26" s="141"/>
      <c r="AI26" s="141"/>
      <c r="AJ26" s="141"/>
      <c r="AK26" s="141"/>
    </row>
    <row r="27" spans="1:37" s="22" customFormat="1" ht="14.1" customHeight="1" x14ac:dyDescent="0.2">
      <c r="A27" s="114">
        <v>16</v>
      </c>
      <c r="B27" s="115">
        <v>7</v>
      </c>
      <c r="C27" s="115" t="str">
        <f>VLOOKUP($B27,STARTOVKA,2,0)</f>
        <v>GER19970419</v>
      </c>
      <c r="D27" s="116" t="str">
        <f>VLOOKUP($B27,STARTOVKA,3,0)</f>
        <v>BURCHARDT Karl</v>
      </c>
      <c r="E27" s="117" t="str">
        <f>VLOOKUP($B27,STARTOVKA,4,0)</f>
        <v>RSC TURBINE ERFURT</v>
      </c>
      <c r="F27" s="118"/>
      <c r="G27" s="118"/>
      <c r="H27" s="118">
        <v>2</v>
      </c>
      <c r="I27" s="118"/>
      <c r="J27" s="118"/>
      <c r="K27" s="118"/>
      <c r="L27" s="118"/>
      <c r="M27" s="118"/>
      <c r="N27" s="118"/>
      <c r="O27" s="118"/>
      <c r="P27" s="118"/>
      <c r="Q27" s="118"/>
      <c r="R27" s="118"/>
      <c r="S27" s="119">
        <f>SUM(F27:R27)</f>
        <v>2</v>
      </c>
      <c r="T27" s="237"/>
      <c r="U27" s="241">
        <f ca="1">VLOOKUP(B27,INDIRECT($U$1),12,0)</f>
        <v>0</v>
      </c>
      <c r="V27" s="145">
        <f t="shared" si="0"/>
        <v>14</v>
      </c>
      <c r="W27" s="241">
        <f t="shared" ca="1" si="1"/>
        <v>7</v>
      </c>
      <c r="Y27" s="141"/>
      <c r="Z27" s="141"/>
      <c r="AA27" s="141"/>
      <c r="AB27" s="141"/>
      <c r="AC27" s="141"/>
      <c r="AE27" s="141"/>
      <c r="AF27" s="141"/>
      <c r="AG27" s="249"/>
      <c r="AH27" s="141"/>
      <c r="AI27" s="141"/>
      <c r="AJ27" s="141"/>
      <c r="AK27" s="141"/>
    </row>
    <row r="28" spans="1:37" s="22" customFormat="1" ht="13.5" customHeight="1" x14ac:dyDescent="0.2">
      <c r="A28" s="114">
        <v>17</v>
      </c>
      <c r="B28" s="115">
        <v>115</v>
      </c>
      <c r="C28" s="115" t="str">
        <f>VLOOKUP($B28,STARTOVKA,2,0)</f>
        <v>GER19961029</v>
      </c>
      <c r="D28" s="116" t="str">
        <f>VLOOKUP($B28,STARTOVKA,3,0)</f>
        <v>KOCH Chrisitan</v>
      </c>
      <c r="E28" s="117" t="str">
        <f>VLOOKUP($B28,STARTOVKA,4,0)</f>
        <v>TEAM BRANDENBURG - RSC COTTBUS</v>
      </c>
      <c r="F28" s="118">
        <v>2</v>
      </c>
      <c r="G28" s="118"/>
      <c r="H28" s="118"/>
      <c r="I28" s="118"/>
      <c r="J28" s="118"/>
      <c r="K28" s="120"/>
      <c r="L28" s="118"/>
      <c r="M28" s="118"/>
      <c r="N28" s="118"/>
      <c r="O28" s="118"/>
      <c r="P28" s="118"/>
      <c r="Q28" s="118"/>
      <c r="R28" s="118"/>
      <c r="S28" s="119">
        <f>SUM(F28:R28)</f>
        <v>2</v>
      </c>
      <c r="T28" s="237"/>
      <c r="U28" s="241">
        <f ca="1">VLOOKUP(B28,INDIRECT($U$1),12,0)</f>
        <v>0</v>
      </c>
      <c r="V28" s="145" t="e">
        <f t="shared" si="0"/>
        <v>#N/A</v>
      </c>
      <c r="W28" s="241">
        <f t="shared" ca="1" si="1"/>
        <v>115</v>
      </c>
      <c r="Y28" s="141"/>
      <c r="Z28" s="141"/>
      <c r="AA28" s="141"/>
      <c r="AB28" s="141"/>
      <c r="AC28" s="141"/>
      <c r="AE28" s="141"/>
      <c r="AF28" s="141"/>
      <c r="AG28" s="65"/>
      <c r="AH28" s="141"/>
      <c r="AI28" s="141"/>
      <c r="AJ28" s="141"/>
      <c r="AK28" s="141"/>
    </row>
    <row r="29" spans="1:37" s="22" customFormat="1" ht="13.5" customHeight="1" x14ac:dyDescent="0.2">
      <c r="A29" s="114">
        <v>18</v>
      </c>
      <c r="B29" s="115">
        <v>85</v>
      </c>
      <c r="C29" s="115" t="str">
        <f>VLOOKUP($B29,STARTOVKA,2,0)</f>
        <v>CZE19970804</v>
      </c>
      <c r="D29" s="116" t="str">
        <f>VLOOKUP($B29,STARTOVKA,3,0)</f>
        <v xml:space="preserve">SPUDIL Martin </v>
      </c>
      <c r="E29" s="117" t="str">
        <f>VLOOKUP($B29,STARTOVKA,4,0)</f>
        <v xml:space="preserve">SP KOLO LOAP SPECIALIZED </v>
      </c>
      <c r="F29" s="118"/>
      <c r="G29" s="118"/>
      <c r="H29" s="118">
        <v>1</v>
      </c>
      <c r="I29" s="118"/>
      <c r="J29" s="118"/>
      <c r="K29" s="118"/>
      <c r="L29" s="118"/>
      <c r="M29" s="118"/>
      <c r="N29" s="118"/>
      <c r="O29" s="118"/>
      <c r="P29" s="118"/>
      <c r="Q29" s="118"/>
      <c r="R29" s="118"/>
      <c r="S29" s="119">
        <f>SUM(F29:R29)</f>
        <v>1</v>
      </c>
      <c r="T29" s="237"/>
      <c r="U29" s="241">
        <f t="shared" ca="1" si="2"/>
        <v>0</v>
      </c>
      <c r="V29" s="145" t="e">
        <f t="shared" si="0"/>
        <v>#N/A</v>
      </c>
      <c r="W29" s="241">
        <f t="shared" ca="1" si="1"/>
        <v>85</v>
      </c>
      <c r="Y29" s="141"/>
      <c r="Z29" s="141"/>
      <c r="AA29" s="141"/>
      <c r="AB29" s="141"/>
      <c r="AC29" s="141"/>
      <c r="AE29" s="141"/>
      <c r="AF29" s="141"/>
      <c r="AG29" s="334"/>
      <c r="AH29" s="141"/>
      <c r="AI29" s="141"/>
      <c r="AJ29" s="141"/>
      <c r="AK29" s="141"/>
    </row>
    <row r="30" spans="1:37" s="22" customFormat="1" ht="13.5" customHeight="1" x14ac:dyDescent="0.2">
      <c r="A30" s="114">
        <v>19</v>
      </c>
      <c r="B30" s="115">
        <v>12</v>
      </c>
      <c r="C30" s="115" t="str">
        <f>VLOOKUP($B30,STARTOVKA,2,0)</f>
        <v>GER19960405</v>
      </c>
      <c r="D30" s="116" t="str">
        <f>VLOOKUP($B30,STARTOVKA,3,0)</f>
        <v>WITTE Reinhard</v>
      </c>
      <c r="E30" s="117" t="str">
        <f>VLOOKUP($B30,STARTOVKA,4,0)</f>
        <v>JUNIOREN SCHWALBE TEAM SACHSEN</v>
      </c>
      <c r="F30" s="118"/>
      <c r="G30" s="118">
        <v>1</v>
      </c>
      <c r="H30" s="118"/>
      <c r="I30" s="118"/>
      <c r="J30" s="118"/>
      <c r="K30" s="118"/>
      <c r="L30" s="118"/>
      <c r="M30" s="118"/>
      <c r="N30" s="118"/>
      <c r="O30" s="118"/>
      <c r="P30" s="118"/>
      <c r="Q30" s="118"/>
      <c r="R30" s="118"/>
      <c r="S30" s="119">
        <f>SUM(F30:R30)</f>
        <v>1</v>
      </c>
      <c r="T30" s="237"/>
      <c r="U30" s="241">
        <f t="shared" ca="1" si="2"/>
        <v>0</v>
      </c>
      <c r="V30" s="145" t="e">
        <f t="shared" si="0"/>
        <v>#N/A</v>
      </c>
      <c r="W30" s="241">
        <f t="shared" ca="1" si="1"/>
        <v>12</v>
      </c>
      <c r="Y30" s="141"/>
      <c r="Z30" s="141"/>
      <c r="AA30" s="141"/>
      <c r="AB30" s="141"/>
      <c r="AC30" s="141"/>
      <c r="AE30" s="141"/>
      <c r="AF30" s="141"/>
      <c r="AG30"/>
      <c r="AH30" s="141"/>
      <c r="AI30" s="141"/>
      <c r="AJ30" s="141"/>
      <c r="AK30" s="141"/>
    </row>
    <row r="31" spans="1:37" s="22" customFormat="1" ht="13.5" hidden="1" customHeight="1" outlineLevel="1" x14ac:dyDescent="0.2">
      <c r="A31" s="114">
        <v>20</v>
      </c>
      <c r="B31" s="115"/>
      <c r="C31" s="115" t="e">
        <f t="shared" ref="C12:C47" si="4">VLOOKUP($B31,STARTOVKA,2,0)</f>
        <v>#N/A</v>
      </c>
      <c r="D31" s="116" t="e">
        <f t="shared" ref="D12:D47" si="5">VLOOKUP($B31,STARTOVKA,3,0)</f>
        <v>#N/A</v>
      </c>
      <c r="E31" s="117" t="e">
        <f t="shared" ref="E12:E47" si="6">VLOOKUP($B31,STARTOVKA,4,0)</f>
        <v>#N/A</v>
      </c>
      <c r="F31" s="118"/>
      <c r="G31" s="118"/>
      <c r="H31" s="118"/>
      <c r="I31" s="118"/>
      <c r="J31" s="118"/>
      <c r="K31" s="118"/>
      <c r="L31" s="118"/>
      <c r="M31" s="118"/>
      <c r="N31" s="118"/>
      <c r="O31" s="118"/>
      <c r="P31" s="118"/>
      <c r="Q31" s="118"/>
      <c r="R31" s="118"/>
      <c r="S31" s="119">
        <f t="shared" ref="S31:S47" si="7">SUM(F31:R31)</f>
        <v>0</v>
      </c>
      <c r="T31" s="237"/>
      <c r="U31" s="241" t="e">
        <f t="shared" ca="1" si="2"/>
        <v>#N/A</v>
      </c>
      <c r="V31" s="145" t="e">
        <f t="shared" si="0"/>
        <v>#N/A</v>
      </c>
      <c r="W31" s="241">
        <f t="shared" ca="1" si="1"/>
        <v>0</v>
      </c>
      <c r="Y31" s="141"/>
      <c r="Z31" s="141"/>
      <c r="AA31" s="141"/>
      <c r="AB31" s="141"/>
      <c r="AC31" s="141"/>
      <c r="AE31" s="141"/>
      <c r="AF31" s="141"/>
      <c r="AG31" s="65"/>
      <c r="AH31" s="141"/>
      <c r="AI31" s="141"/>
      <c r="AJ31" s="141"/>
      <c r="AK31" s="141"/>
    </row>
    <row r="32" spans="1:37" s="22" customFormat="1" ht="13.5" hidden="1" customHeight="1" outlineLevel="1" x14ac:dyDescent="0.2">
      <c r="A32" s="114">
        <v>21</v>
      </c>
      <c r="B32" s="115"/>
      <c r="C32" s="115" t="e">
        <f t="shared" si="4"/>
        <v>#N/A</v>
      </c>
      <c r="D32" s="116" t="e">
        <f t="shared" si="5"/>
        <v>#N/A</v>
      </c>
      <c r="E32" s="117" t="e">
        <f t="shared" si="6"/>
        <v>#N/A</v>
      </c>
      <c r="F32" s="118"/>
      <c r="G32" s="118"/>
      <c r="H32" s="118"/>
      <c r="I32" s="118"/>
      <c r="J32" s="118"/>
      <c r="K32" s="118"/>
      <c r="L32" s="118"/>
      <c r="M32" s="118"/>
      <c r="N32" s="118"/>
      <c r="O32" s="118"/>
      <c r="P32" s="118"/>
      <c r="Q32" s="118"/>
      <c r="R32" s="118"/>
      <c r="S32" s="119">
        <f t="shared" si="7"/>
        <v>0</v>
      </c>
      <c r="T32" s="237"/>
      <c r="U32" s="241" t="e">
        <f t="shared" ca="1" si="2"/>
        <v>#N/A</v>
      </c>
      <c r="V32" s="145" t="e">
        <f t="shared" si="0"/>
        <v>#N/A</v>
      </c>
      <c r="W32" s="241">
        <f t="shared" ca="1" si="1"/>
        <v>0</v>
      </c>
      <c r="Y32" s="141"/>
      <c r="Z32" s="141"/>
      <c r="AA32" s="141"/>
      <c r="AB32" s="141"/>
      <c r="AC32" s="141"/>
      <c r="AE32" s="141"/>
      <c r="AF32" s="141"/>
      <c r="AG32" s="65"/>
      <c r="AH32" s="141"/>
      <c r="AI32" s="141"/>
      <c r="AJ32" s="141"/>
      <c r="AK32" s="141"/>
    </row>
    <row r="33" spans="1:37" s="22" customFormat="1" ht="13.5" hidden="1" customHeight="1" outlineLevel="1" x14ac:dyDescent="0.2">
      <c r="A33" s="114">
        <v>22</v>
      </c>
      <c r="B33" s="115"/>
      <c r="C33" s="115" t="e">
        <f t="shared" si="4"/>
        <v>#N/A</v>
      </c>
      <c r="D33" s="116" t="e">
        <f t="shared" si="5"/>
        <v>#N/A</v>
      </c>
      <c r="E33" s="117" t="e">
        <f t="shared" si="6"/>
        <v>#N/A</v>
      </c>
      <c r="F33" s="118"/>
      <c r="G33" s="118"/>
      <c r="H33" s="118"/>
      <c r="I33" s="118"/>
      <c r="J33" s="118"/>
      <c r="K33" s="118"/>
      <c r="L33" s="118"/>
      <c r="M33" s="118"/>
      <c r="N33" s="118"/>
      <c r="O33" s="118"/>
      <c r="P33" s="118"/>
      <c r="Q33" s="118"/>
      <c r="R33" s="118"/>
      <c r="S33" s="119">
        <f t="shared" si="7"/>
        <v>0</v>
      </c>
      <c r="T33" s="237"/>
      <c r="U33" s="241" t="e">
        <f t="shared" ca="1" si="2"/>
        <v>#N/A</v>
      </c>
      <c r="V33" s="145" t="e">
        <f t="shared" si="0"/>
        <v>#N/A</v>
      </c>
      <c r="W33" s="241">
        <f t="shared" ca="1" si="1"/>
        <v>0</v>
      </c>
      <c r="Y33" s="141"/>
      <c r="Z33" s="141"/>
      <c r="AA33" s="141"/>
      <c r="AB33" s="141"/>
      <c r="AC33" s="141"/>
      <c r="AE33" s="141"/>
      <c r="AF33" s="141"/>
      <c r="AG33" s="65"/>
      <c r="AH33" s="141"/>
      <c r="AI33" s="141"/>
      <c r="AJ33" s="141"/>
      <c r="AK33" s="141"/>
    </row>
    <row r="34" spans="1:37" s="22" customFormat="1" ht="13.5" hidden="1" customHeight="1" outlineLevel="1" x14ac:dyDescent="0.2">
      <c r="A34" s="114">
        <v>23</v>
      </c>
      <c r="B34" s="115"/>
      <c r="C34" s="115" t="e">
        <f t="shared" si="4"/>
        <v>#N/A</v>
      </c>
      <c r="D34" s="116" t="e">
        <f t="shared" si="5"/>
        <v>#N/A</v>
      </c>
      <c r="E34" s="117" t="e">
        <f t="shared" si="6"/>
        <v>#N/A</v>
      </c>
      <c r="F34" s="118"/>
      <c r="G34" s="118"/>
      <c r="H34" s="118"/>
      <c r="I34" s="118"/>
      <c r="J34" s="118"/>
      <c r="K34" s="118"/>
      <c r="L34" s="118"/>
      <c r="M34" s="118"/>
      <c r="N34" s="118"/>
      <c r="O34" s="118"/>
      <c r="P34" s="118"/>
      <c r="Q34" s="118"/>
      <c r="R34" s="118"/>
      <c r="S34" s="119">
        <f t="shared" si="7"/>
        <v>0</v>
      </c>
      <c r="T34" s="237"/>
      <c r="U34" s="241" t="e">
        <f t="shared" ca="1" si="2"/>
        <v>#N/A</v>
      </c>
      <c r="V34" s="145" t="e">
        <f t="shared" si="0"/>
        <v>#N/A</v>
      </c>
      <c r="W34" s="241">
        <f t="shared" ca="1" si="1"/>
        <v>0</v>
      </c>
      <c r="Y34" s="141"/>
      <c r="Z34" s="141"/>
      <c r="AA34" s="141"/>
      <c r="AB34" s="141"/>
      <c r="AC34" s="141"/>
      <c r="AE34" s="141"/>
      <c r="AF34" s="141"/>
      <c r="AG34" s="53"/>
      <c r="AH34" s="141"/>
      <c r="AI34" s="141"/>
      <c r="AJ34" s="141"/>
      <c r="AK34" s="141"/>
    </row>
    <row r="35" spans="1:37" s="22" customFormat="1" ht="13.5" hidden="1" customHeight="1" outlineLevel="1" x14ac:dyDescent="0.2">
      <c r="A35" s="114">
        <v>24</v>
      </c>
      <c r="B35" s="115"/>
      <c r="C35" s="115" t="e">
        <f t="shared" si="4"/>
        <v>#N/A</v>
      </c>
      <c r="D35" s="116" t="e">
        <f t="shared" si="5"/>
        <v>#N/A</v>
      </c>
      <c r="E35" s="117" t="e">
        <f t="shared" si="6"/>
        <v>#N/A</v>
      </c>
      <c r="F35" s="118"/>
      <c r="G35" s="118"/>
      <c r="H35" s="118"/>
      <c r="I35" s="118"/>
      <c r="J35" s="118"/>
      <c r="K35" s="120"/>
      <c r="L35" s="118"/>
      <c r="M35" s="118"/>
      <c r="N35" s="118"/>
      <c r="O35" s="118"/>
      <c r="P35" s="118"/>
      <c r="Q35" s="118"/>
      <c r="R35" s="118"/>
      <c r="S35" s="119">
        <f t="shared" si="7"/>
        <v>0</v>
      </c>
      <c r="T35" s="237"/>
      <c r="U35" s="241" t="e">
        <f ca="1">VLOOKUP(B35,INDIRECT($U$1),12,0)</f>
        <v>#N/A</v>
      </c>
      <c r="V35" s="145" t="e">
        <f t="shared" si="0"/>
        <v>#N/A</v>
      </c>
      <c r="W35" s="241">
        <f t="shared" ca="1" si="1"/>
        <v>0</v>
      </c>
      <c r="Y35" s="141"/>
      <c r="Z35" s="141"/>
      <c r="AA35" s="141"/>
      <c r="AB35" s="141"/>
      <c r="AC35" s="141"/>
      <c r="AE35" s="141"/>
      <c r="AF35" s="141"/>
      <c r="AG35" s="10"/>
      <c r="AH35" s="141"/>
      <c r="AI35" s="141"/>
      <c r="AJ35" s="141"/>
      <c r="AK35" s="141"/>
    </row>
    <row r="36" spans="1:37" s="22" customFormat="1" ht="14.1" hidden="1" customHeight="1" outlineLevel="1" x14ac:dyDescent="0.2">
      <c r="A36" s="114">
        <v>25</v>
      </c>
      <c r="B36" s="115"/>
      <c r="C36" s="115" t="e">
        <f t="shared" si="4"/>
        <v>#N/A</v>
      </c>
      <c r="D36" s="116" t="e">
        <f t="shared" si="5"/>
        <v>#N/A</v>
      </c>
      <c r="E36" s="117" t="e">
        <f t="shared" si="6"/>
        <v>#N/A</v>
      </c>
      <c r="F36" s="118"/>
      <c r="G36" s="118"/>
      <c r="H36" s="118"/>
      <c r="I36" s="118"/>
      <c r="J36" s="118"/>
      <c r="K36" s="118"/>
      <c r="L36" s="118"/>
      <c r="M36" s="118"/>
      <c r="N36" s="118"/>
      <c r="O36" s="118"/>
      <c r="P36" s="118"/>
      <c r="Q36" s="118"/>
      <c r="R36" s="118"/>
      <c r="S36" s="119">
        <f t="shared" si="7"/>
        <v>0</v>
      </c>
      <c r="T36" s="237"/>
      <c r="U36" s="241" t="e">
        <f ca="1">VLOOKUP(B36,INDIRECT($U$1),12,0)</f>
        <v>#N/A</v>
      </c>
      <c r="V36" s="145" t="e">
        <f t="shared" si="0"/>
        <v>#N/A</v>
      </c>
      <c r="W36" s="241">
        <f t="shared" ca="1" si="1"/>
        <v>0</v>
      </c>
      <c r="Y36" s="141"/>
      <c r="Z36" s="141"/>
      <c r="AA36" s="141"/>
      <c r="AB36" s="141"/>
      <c r="AC36" s="141"/>
      <c r="AE36" s="141"/>
      <c r="AF36" s="141"/>
      <c r="AG36" s="65"/>
      <c r="AH36" s="141"/>
      <c r="AI36" s="141"/>
      <c r="AJ36" s="141"/>
      <c r="AK36" s="141"/>
    </row>
    <row r="37" spans="1:37" s="22" customFormat="1" ht="14.1" hidden="1" customHeight="1" outlineLevel="1" x14ac:dyDescent="0.2">
      <c r="A37" s="114">
        <v>26</v>
      </c>
      <c r="B37" s="115"/>
      <c r="C37" s="115" t="e">
        <f t="shared" si="4"/>
        <v>#N/A</v>
      </c>
      <c r="D37" s="116" t="e">
        <f t="shared" si="5"/>
        <v>#N/A</v>
      </c>
      <c r="E37" s="117" t="e">
        <f t="shared" si="6"/>
        <v>#N/A</v>
      </c>
      <c r="F37" s="118"/>
      <c r="G37" s="118"/>
      <c r="H37" s="118"/>
      <c r="I37" s="118"/>
      <c r="J37" s="118"/>
      <c r="K37" s="118"/>
      <c r="L37" s="118"/>
      <c r="M37" s="118"/>
      <c r="N37" s="118"/>
      <c r="O37" s="118"/>
      <c r="P37" s="118"/>
      <c r="Q37" s="118"/>
      <c r="R37" s="118"/>
      <c r="S37" s="119">
        <f t="shared" si="7"/>
        <v>0</v>
      </c>
      <c r="T37" s="237"/>
      <c r="U37" s="241" t="e">
        <f ca="1">VLOOKUP(B37,INDIRECT($U$1),12,0)</f>
        <v>#N/A</v>
      </c>
      <c r="V37" s="145" t="e">
        <f t="shared" si="0"/>
        <v>#N/A</v>
      </c>
      <c r="W37" s="241">
        <f t="shared" ca="1" si="1"/>
        <v>0</v>
      </c>
      <c r="Y37" s="141"/>
      <c r="Z37" s="141"/>
      <c r="AA37" s="141"/>
      <c r="AB37" s="141"/>
      <c r="AC37" s="141"/>
      <c r="AE37" s="141"/>
      <c r="AF37" s="141"/>
      <c r="AG37" s="65"/>
      <c r="AH37" s="141"/>
      <c r="AI37" s="141"/>
      <c r="AJ37" s="141"/>
      <c r="AK37" s="141"/>
    </row>
    <row r="38" spans="1:37" s="22" customFormat="1" ht="14.1" hidden="1" customHeight="1" outlineLevel="1" x14ac:dyDescent="0.2">
      <c r="A38" s="114">
        <v>27</v>
      </c>
      <c r="B38" s="115"/>
      <c r="C38" s="115" t="e">
        <f t="shared" si="4"/>
        <v>#N/A</v>
      </c>
      <c r="D38" s="116" t="e">
        <f t="shared" si="5"/>
        <v>#N/A</v>
      </c>
      <c r="E38" s="117" t="e">
        <f t="shared" si="6"/>
        <v>#N/A</v>
      </c>
      <c r="F38" s="118"/>
      <c r="G38" s="118"/>
      <c r="H38" s="118"/>
      <c r="I38" s="118"/>
      <c r="J38" s="118"/>
      <c r="K38" s="118"/>
      <c r="L38" s="118"/>
      <c r="M38" s="118"/>
      <c r="N38" s="118"/>
      <c r="O38" s="118"/>
      <c r="P38" s="118"/>
      <c r="Q38" s="118"/>
      <c r="R38" s="118"/>
      <c r="S38" s="119">
        <f t="shared" si="7"/>
        <v>0</v>
      </c>
      <c r="T38" s="237"/>
      <c r="U38" s="241" t="e">
        <f t="shared" ca="1" si="2"/>
        <v>#N/A</v>
      </c>
      <c r="V38" s="145" t="e">
        <f t="shared" si="0"/>
        <v>#N/A</v>
      </c>
      <c r="W38" s="241">
        <f t="shared" ca="1" si="1"/>
        <v>0</v>
      </c>
      <c r="Y38" s="141"/>
      <c r="Z38" s="141"/>
      <c r="AA38" s="141"/>
      <c r="AB38" s="141"/>
      <c r="AC38" s="141"/>
      <c r="AE38" s="141"/>
      <c r="AF38" s="141"/>
      <c r="AG38" s="65"/>
      <c r="AH38" s="141"/>
      <c r="AI38" s="141"/>
      <c r="AJ38" s="141"/>
      <c r="AK38" s="141"/>
    </row>
    <row r="39" spans="1:37" s="22" customFormat="1" ht="14.1" hidden="1" customHeight="1" outlineLevel="1" x14ac:dyDescent="0.2">
      <c r="A39" s="114">
        <v>28</v>
      </c>
      <c r="B39" s="115"/>
      <c r="C39" s="115" t="e">
        <f t="shared" si="4"/>
        <v>#N/A</v>
      </c>
      <c r="D39" s="116" t="e">
        <f t="shared" si="5"/>
        <v>#N/A</v>
      </c>
      <c r="E39" s="117" t="e">
        <f t="shared" si="6"/>
        <v>#N/A</v>
      </c>
      <c r="F39" s="118"/>
      <c r="G39" s="118"/>
      <c r="H39" s="118"/>
      <c r="I39" s="118"/>
      <c r="J39" s="118"/>
      <c r="K39" s="118"/>
      <c r="L39" s="118"/>
      <c r="M39" s="118"/>
      <c r="N39" s="118"/>
      <c r="O39" s="118"/>
      <c r="P39" s="118"/>
      <c r="Q39" s="118"/>
      <c r="R39" s="118"/>
      <c r="S39" s="119">
        <f t="shared" si="7"/>
        <v>0</v>
      </c>
      <c r="T39" s="237"/>
      <c r="U39" s="241" t="e">
        <f ca="1">VLOOKUP(B39,INDIRECT($U$1),12,0)</f>
        <v>#N/A</v>
      </c>
      <c r="V39" s="145" t="e">
        <f t="shared" si="0"/>
        <v>#N/A</v>
      </c>
      <c r="W39" s="241">
        <f t="shared" ca="1" si="1"/>
        <v>0</v>
      </c>
      <c r="Y39" s="141"/>
      <c r="Z39" s="141"/>
      <c r="AA39" s="141"/>
      <c r="AB39" s="141"/>
      <c r="AC39" s="141"/>
      <c r="AE39" s="141"/>
      <c r="AF39" s="141"/>
      <c r="AG39" s="141"/>
      <c r="AH39" s="141"/>
      <c r="AI39" s="141"/>
      <c r="AJ39" s="141"/>
      <c r="AK39" s="141"/>
    </row>
    <row r="40" spans="1:37" s="22" customFormat="1" ht="14.1" hidden="1" customHeight="1" outlineLevel="1" x14ac:dyDescent="0.2">
      <c r="A40" s="114">
        <v>29</v>
      </c>
      <c r="B40" s="115"/>
      <c r="C40" s="115" t="e">
        <f t="shared" si="4"/>
        <v>#N/A</v>
      </c>
      <c r="D40" s="116" t="e">
        <f t="shared" si="5"/>
        <v>#N/A</v>
      </c>
      <c r="E40" s="117" t="e">
        <f t="shared" si="6"/>
        <v>#N/A</v>
      </c>
      <c r="F40" s="118"/>
      <c r="G40" s="118"/>
      <c r="H40" s="118"/>
      <c r="I40" s="118"/>
      <c r="J40" s="118"/>
      <c r="K40" s="118"/>
      <c r="L40" s="118"/>
      <c r="M40" s="118"/>
      <c r="N40" s="118"/>
      <c r="O40" s="118"/>
      <c r="P40" s="118"/>
      <c r="Q40" s="118"/>
      <c r="R40" s="118"/>
      <c r="S40" s="119">
        <f t="shared" si="7"/>
        <v>0</v>
      </c>
      <c r="T40" s="237"/>
      <c r="U40" s="241" t="e">
        <f ca="1">VLOOKUP(B40,INDIRECT($U$1),12,0)</f>
        <v>#N/A</v>
      </c>
      <c r="V40" s="145" t="e">
        <f t="shared" si="0"/>
        <v>#N/A</v>
      </c>
      <c r="W40" s="241">
        <f t="shared" ca="1" si="1"/>
        <v>0</v>
      </c>
      <c r="Y40" s="141"/>
      <c r="Z40" s="141"/>
      <c r="AA40" s="141"/>
      <c r="AB40" s="141"/>
      <c r="AC40" s="141"/>
      <c r="AE40" s="141"/>
      <c r="AF40" s="141"/>
      <c r="AG40" s="141"/>
      <c r="AH40" s="141"/>
      <c r="AI40" s="141"/>
      <c r="AJ40" s="141"/>
      <c r="AK40" s="141"/>
    </row>
    <row r="41" spans="1:37" s="22" customFormat="1" ht="14.1" hidden="1" customHeight="1" outlineLevel="1" x14ac:dyDescent="0.2">
      <c r="A41" s="114">
        <v>30</v>
      </c>
      <c r="B41" s="115"/>
      <c r="C41" s="115" t="e">
        <f t="shared" si="4"/>
        <v>#N/A</v>
      </c>
      <c r="D41" s="116" t="e">
        <f t="shared" si="5"/>
        <v>#N/A</v>
      </c>
      <c r="E41" s="117" t="e">
        <f t="shared" si="6"/>
        <v>#N/A</v>
      </c>
      <c r="F41" s="118"/>
      <c r="G41" s="118"/>
      <c r="H41" s="118"/>
      <c r="I41" s="118"/>
      <c r="J41" s="118"/>
      <c r="K41" s="120"/>
      <c r="L41" s="118"/>
      <c r="M41" s="118"/>
      <c r="N41" s="118"/>
      <c r="O41" s="118"/>
      <c r="P41" s="118"/>
      <c r="Q41" s="118"/>
      <c r="R41" s="118"/>
      <c r="S41" s="119">
        <f t="shared" si="7"/>
        <v>0</v>
      </c>
      <c r="T41" s="237"/>
      <c r="U41" s="241" t="e">
        <f t="shared" ca="1" si="2"/>
        <v>#N/A</v>
      </c>
      <c r="V41" s="145" t="e">
        <f t="shared" si="0"/>
        <v>#N/A</v>
      </c>
      <c r="W41" s="241">
        <f t="shared" ca="1" si="1"/>
        <v>0</v>
      </c>
      <c r="Y41" s="141"/>
      <c r="Z41" s="141"/>
      <c r="AA41" s="141"/>
      <c r="AB41" s="141"/>
      <c r="AC41" s="141"/>
      <c r="AE41" s="141"/>
      <c r="AF41" s="141"/>
      <c r="AG41" s="141"/>
      <c r="AH41" s="141"/>
      <c r="AI41" s="141"/>
      <c r="AJ41" s="141"/>
      <c r="AK41" s="141"/>
    </row>
    <row r="42" spans="1:37" s="22" customFormat="1" ht="14.1" hidden="1" customHeight="1" outlineLevel="1" x14ac:dyDescent="0.2">
      <c r="A42" s="114">
        <v>31</v>
      </c>
      <c r="B42" s="115"/>
      <c r="C42" s="115" t="e">
        <f t="shared" si="4"/>
        <v>#N/A</v>
      </c>
      <c r="D42" s="116" t="e">
        <f t="shared" si="5"/>
        <v>#N/A</v>
      </c>
      <c r="E42" s="117" t="e">
        <f t="shared" si="6"/>
        <v>#N/A</v>
      </c>
      <c r="F42" s="118"/>
      <c r="G42" s="118"/>
      <c r="H42" s="118"/>
      <c r="I42" s="118"/>
      <c r="J42" s="118"/>
      <c r="K42" s="120"/>
      <c r="L42" s="118"/>
      <c r="M42" s="118"/>
      <c r="N42" s="118"/>
      <c r="O42" s="118"/>
      <c r="P42" s="118"/>
      <c r="Q42" s="118"/>
      <c r="R42" s="118"/>
      <c r="S42" s="119">
        <f t="shared" si="7"/>
        <v>0</v>
      </c>
      <c r="T42" s="237"/>
      <c r="U42" s="241" t="e">
        <f t="shared" ca="1" si="2"/>
        <v>#N/A</v>
      </c>
      <c r="V42" s="145" t="e">
        <f t="shared" si="0"/>
        <v>#N/A</v>
      </c>
      <c r="W42" s="241">
        <f t="shared" ca="1" si="1"/>
        <v>0</v>
      </c>
      <c r="Y42" s="141"/>
      <c r="Z42" s="141"/>
      <c r="AA42" s="141"/>
      <c r="AB42" s="141"/>
      <c r="AC42" s="141"/>
      <c r="AE42" s="141"/>
      <c r="AF42" s="141"/>
      <c r="AG42" s="141"/>
      <c r="AH42" s="141"/>
      <c r="AI42" s="141"/>
      <c r="AJ42" s="141"/>
      <c r="AK42" s="141"/>
    </row>
    <row r="43" spans="1:37" s="22" customFormat="1" ht="14.1" hidden="1" customHeight="1" outlineLevel="1" x14ac:dyDescent="0.2">
      <c r="A43" s="114">
        <v>32</v>
      </c>
      <c r="B43" s="115"/>
      <c r="C43" s="115" t="e">
        <f t="shared" si="4"/>
        <v>#N/A</v>
      </c>
      <c r="D43" s="116" t="e">
        <f t="shared" si="5"/>
        <v>#N/A</v>
      </c>
      <c r="E43" s="117" t="e">
        <f t="shared" si="6"/>
        <v>#N/A</v>
      </c>
      <c r="F43" s="118"/>
      <c r="G43" s="118"/>
      <c r="H43" s="118"/>
      <c r="I43" s="118"/>
      <c r="J43" s="118"/>
      <c r="K43" s="118"/>
      <c r="L43" s="118"/>
      <c r="M43" s="118"/>
      <c r="N43" s="118"/>
      <c r="O43" s="118"/>
      <c r="P43" s="118"/>
      <c r="Q43" s="118"/>
      <c r="R43" s="118"/>
      <c r="S43" s="119">
        <f t="shared" si="7"/>
        <v>0</v>
      </c>
      <c r="T43" s="237"/>
      <c r="U43" s="241" t="e">
        <f t="shared" ca="1" si="2"/>
        <v>#N/A</v>
      </c>
      <c r="V43" s="145" t="e">
        <f t="shared" si="0"/>
        <v>#N/A</v>
      </c>
      <c r="W43" s="241">
        <f t="shared" ca="1" si="1"/>
        <v>0</v>
      </c>
      <c r="Y43" s="141"/>
      <c r="Z43" s="141"/>
      <c r="AA43" s="141"/>
      <c r="AB43" s="141"/>
      <c r="AC43" s="141"/>
      <c r="AE43" s="141"/>
      <c r="AF43" s="141"/>
      <c r="AG43" s="141"/>
      <c r="AH43" s="141"/>
      <c r="AI43" s="141"/>
      <c r="AJ43" s="141"/>
      <c r="AK43" s="141"/>
    </row>
    <row r="44" spans="1:37" s="22" customFormat="1" ht="14.1" hidden="1" customHeight="1" outlineLevel="1" x14ac:dyDescent="0.2">
      <c r="A44" s="114">
        <v>33</v>
      </c>
      <c r="B44" s="115"/>
      <c r="C44" s="115" t="e">
        <f t="shared" si="4"/>
        <v>#N/A</v>
      </c>
      <c r="D44" s="116" t="e">
        <f t="shared" si="5"/>
        <v>#N/A</v>
      </c>
      <c r="E44" s="117" t="e">
        <f t="shared" si="6"/>
        <v>#N/A</v>
      </c>
      <c r="F44" s="118"/>
      <c r="G44" s="118"/>
      <c r="H44" s="118"/>
      <c r="I44" s="118"/>
      <c r="J44" s="118"/>
      <c r="K44" s="118"/>
      <c r="L44" s="118"/>
      <c r="M44" s="118"/>
      <c r="N44" s="118"/>
      <c r="O44" s="118"/>
      <c r="P44" s="118"/>
      <c r="Q44" s="118"/>
      <c r="R44" s="118"/>
      <c r="S44" s="119">
        <f t="shared" si="7"/>
        <v>0</v>
      </c>
      <c r="T44" s="237"/>
      <c r="U44" s="241" t="e">
        <f t="shared" ca="1" si="2"/>
        <v>#N/A</v>
      </c>
      <c r="V44" s="145" t="e">
        <f t="shared" si="0"/>
        <v>#N/A</v>
      </c>
      <c r="W44" s="241">
        <f t="shared" ca="1" si="1"/>
        <v>0</v>
      </c>
      <c r="Y44" s="141"/>
      <c r="Z44" s="141"/>
      <c r="AA44" s="141"/>
      <c r="AB44" s="141"/>
      <c r="AC44" s="141"/>
      <c r="AE44" s="141"/>
      <c r="AF44" s="141"/>
      <c r="AG44" s="141"/>
      <c r="AH44" s="141"/>
      <c r="AI44" s="141"/>
      <c r="AJ44" s="141"/>
      <c r="AK44" s="141"/>
    </row>
    <row r="45" spans="1:37" s="22" customFormat="1" ht="14.1" hidden="1" customHeight="1" outlineLevel="1" x14ac:dyDescent="0.2">
      <c r="A45" s="114">
        <v>34</v>
      </c>
      <c r="B45" s="115"/>
      <c r="C45" s="115" t="e">
        <f t="shared" si="4"/>
        <v>#N/A</v>
      </c>
      <c r="D45" s="116" t="e">
        <f t="shared" si="5"/>
        <v>#N/A</v>
      </c>
      <c r="E45" s="117" t="e">
        <f t="shared" si="6"/>
        <v>#N/A</v>
      </c>
      <c r="F45" s="118"/>
      <c r="G45" s="118"/>
      <c r="H45" s="118"/>
      <c r="I45" s="118"/>
      <c r="J45" s="118"/>
      <c r="K45" s="120"/>
      <c r="L45" s="118"/>
      <c r="M45" s="118"/>
      <c r="N45" s="118"/>
      <c r="O45" s="118"/>
      <c r="P45" s="118"/>
      <c r="Q45" s="118"/>
      <c r="R45" s="118"/>
      <c r="S45" s="119">
        <f t="shared" si="7"/>
        <v>0</v>
      </c>
      <c r="T45" s="237"/>
      <c r="U45" s="241" t="e">
        <f t="shared" ca="1" si="2"/>
        <v>#N/A</v>
      </c>
      <c r="V45" s="145" t="e">
        <f t="shared" si="0"/>
        <v>#N/A</v>
      </c>
      <c r="W45" s="241">
        <f t="shared" ca="1" si="1"/>
        <v>0</v>
      </c>
      <c r="Y45" s="141"/>
      <c r="Z45" s="141"/>
      <c r="AA45" s="141"/>
      <c r="AB45" s="141"/>
      <c r="AC45" s="141"/>
      <c r="AE45" s="141"/>
      <c r="AF45" s="141"/>
      <c r="AG45" s="141"/>
      <c r="AH45" s="141"/>
      <c r="AI45" s="141"/>
      <c r="AJ45" s="141"/>
      <c r="AK45" s="141"/>
    </row>
    <row r="46" spans="1:37" s="22" customFormat="1" ht="14.1" hidden="1" customHeight="1" outlineLevel="1" x14ac:dyDescent="0.2">
      <c r="A46" s="114">
        <v>35</v>
      </c>
      <c r="B46" s="115"/>
      <c r="C46" s="115" t="e">
        <f t="shared" si="4"/>
        <v>#N/A</v>
      </c>
      <c r="D46" s="116" t="e">
        <f t="shared" si="5"/>
        <v>#N/A</v>
      </c>
      <c r="E46" s="117" t="e">
        <f t="shared" si="6"/>
        <v>#N/A</v>
      </c>
      <c r="F46" s="118"/>
      <c r="G46" s="118"/>
      <c r="H46" s="118"/>
      <c r="I46" s="118"/>
      <c r="J46" s="118"/>
      <c r="K46" s="118"/>
      <c r="L46" s="118"/>
      <c r="M46" s="118"/>
      <c r="N46" s="118"/>
      <c r="O46" s="118"/>
      <c r="P46" s="118"/>
      <c r="Q46" s="118"/>
      <c r="R46" s="118"/>
      <c r="S46" s="119">
        <f t="shared" si="7"/>
        <v>0</v>
      </c>
      <c r="T46" s="237"/>
      <c r="U46" s="241" t="e">
        <f t="shared" ca="1" si="2"/>
        <v>#N/A</v>
      </c>
      <c r="V46" s="145" t="e">
        <f t="shared" si="0"/>
        <v>#N/A</v>
      </c>
      <c r="W46" s="241">
        <f t="shared" ca="1" si="1"/>
        <v>0</v>
      </c>
      <c r="Y46" s="141"/>
      <c r="Z46" s="141"/>
      <c r="AA46" s="141"/>
      <c r="AB46" s="141"/>
      <c r="AC46" s="141"/>
      <c r="AE46" s="141"/>
      <c r="AF46" s="141"/>
      <c r="AG46" s="141"/>
      <c r="AH46" s="141"/>
      <c r="AI46" s="141"/>
      <c r="AJ46" s="141"/>
      <c r="AK46" s="141"/>
    </row>
    <row r="47" spans="1:37" s="22" customFormat="1" ht="14.1" hidden="1" customHeight="1" outlineLevel="1" x14ac:dyDescent="0.2">
      <c r="A47" s="114">
        <v>36</v>
      </c>
      <c r="B47" s="115"/>
      <c r="C47" s="115" t="e">
        <f t="shared" si="4"/>
        <v>#N/A</v>
      </c>
      <c r="D47" s="116" t="e">
        <f t="shared" si="5"/>
        <v>#N/A</v>
      </c>
      <c r="E47" s="117" t="e">
        <f t="shared" si="6"/>
        <v>#N/A</v>
      </c>
      <c r="F47" s="118"/>
      <c r="G47" s="118"/>
      <c r="H47" s="118"/>
      <c r="I47" s="118"/>
      <c r="J47" s="118"/>
      <c r="K47" s="120"/>
      <c r="L47" s="118"/>
      <c r="M47" s="118"/>
      <c r="N47" s="118"/>
      <c r="O47" s="118"/>
      <c r="P47" s="118"/>
      <c r="Q47" s="118"/>
      <c r="R47" s="118"/>
      <c r="S47" s="119">
        <f t="shared" si="7"/>
        <v>0</v>
      </c>
      <c r="T47" s="237"/>
      <c r="U47" s="241" t="e">
        <f t="shared" ca="1" si="2"/>
        <v>#N/A</v>
      </c>
      <c r="V47" s="145" t="e">
        <f t="shared" si="0"/>
        <v>#N/A</v>
      </c>
      <c r="W47" s="241">
        <f t="shared" ca="1" si="1"/>
        <v>0</v>
      </c>
      <c r="Y47" s="141"/>
      <c r="Z47" s="141"/>
      <c r="AA47" s="141"/>
      <c r="AB47" s="141"/>
      <c r="AC47" s="141"/>
      <c r="AE47" s="141"/>
      <c r="AF47" s="141"/>
      <c r="AG47" s="141"/>
      <c r="AH47" s="141"/>
      <c r="AI47" s="141"/>
      <c r="AJ47" s="141"/>
      <c r="AK47" s="141"/>
    </row>
    <row r="48" spans="1:37" s="22" customFormat="1" collapsed="1" x14ac:dyDescent="0.2">
      <c r="A48" s="121"/>
      <c r="B48" s="121"/>
      <c r="C48" s="121"/>
      <c r="D48" s="121"/>
      <c r="E48" s="121"/>
      <c r="F48" s="121"/>
      <c r="G48" s="121"/>
      <c r="H48" s="121"/>
      <c r="I48" s="121"/>
      <c r="J48" s="121"/>
      <c r="K48" s="121"/>
      <c r="L48" s="121"/>
      <c r="M48" s="121"/>
      <c r="N48" s="121"/>
      <c r="O48" s="121"/>
      <c r="P48" s="121"/>
      <c r="Q48" s="121"/>
      <c r="R48" s="121"/>
      <c r="S48" s="121"/>
      <c r="T48" s="238"/>
      <c r="U48" s="92"/>
      <c r="V48" s="141"/>
      <c r="W48" s="141"/>
      <c r="X48" s="141"/>
      <c r="Y48" s="141"/>
      <c r="Z48" s="141"/>
      <c r="AA48" s="141"/>
      <c r="AB48" s="141"/>
      <c r="AC48" s="141"/>
      <c r="AE48" s="141"/>
      <c r="AF48" s="141"/>
      <c r="AG48" s="141"/>
      <c r="AH48" s="141"/>
      <c r="AI48" s="141"/>
      <c r="AJ48" s="141"/>
      <c r="AK48" s="141"/>
    </row>
    <row r="49" spans="1:39" ht="9.75" customHeight="1" thickBot="1" x14ac:dyDescent="0.25"/>
    <row r="50" spans="1:39" ht="44.1" customHeight="1" x14ac:dyDescent="0.2">
      <c r="A50" s="320" t="s">
        <v>242</v>
      </c>
      <c r="B50" s="320"/>
      <c r="C50" s="320"/>
      <c r="D50" s="320"/>
      <c r="E50" s="320"/>
      <c r="F50" s="311" t="s">
        <v>679</v>
      </c>
      <c r="G50" s="311" t="s">
        <v>680</v>
      </c>
      <c r="H50" s="332" t="s">
        <v>681</v>
      </c>
      <c r="I50" s="309"/>
      <c r="J50" s="311"/>
      <c r="K50" s="311"/>
      <c r="L50" s="309"/>
      <c r="M50" s="311"/>
      <c r="N50" s="311"/>
      <c r="O50" s="318"/>
      <c r="P50" s="309"/>
      <c r="Q50" s="311"/>
      <c r="R50" s="311"/>
      <c r="S50" s="278"/>
      <c r="T50" s="235"/>
      <c r="U50" s="143" t="s">
        <v>213</v>
      </c>
      <c r="V50" s="143"/>
      <c r="W50" s="143" t="s">
        <v>205</v>
      </c>
    </row>
    <row r="51" spans="1:39" ht="18.95" customHeight="1" x14ac:dyDescent="0.2">
      <c r="A51" s="122"/>
      <c r="B51" s="307"/>
      <c r="C51" s="308"/>
      <c r="D51" s="308"/>
      <c r="E51" s="308"/>
      <c r="F51" s="312"/>
      <c r="G51" s="312"/>
      <c r="H51" s="333"/>
      <c r="I51" s="310"/>
      <c r="J51" s="312"/>
      <c r="K51" s="312"/>
      <c r="L51" s="310"/>
      <c r="M51" s="312"/>
      <c r="N51" s="312"/>
      <c r="O51" s="319"/>
      <c r="P51" s="310"/>
      <c r="Q51" s="312"/>
      <c r="R51" s="312"/>
      <c r="S51" s="123"/>
      <c r="T51" s="236"/>
    </row>
    <row r="52" spans="1:39" ht="14.1" customHeight="1" x14ac:dyDescent="0.2">
      <c r="A52" s="124">
        <v>1</v>
      </c>
      <c r="B52" s="16">
        <v>2</v>
      </c>
      <c r="C52" s="115" t="str">
        <f t="shared" ref="C52:C70" si="8">VLOOKUP($B52,STARTOVKA,2,0)</f>
        <v>GER19960829</v>
      </c>
      <c r="D52" s="116" t="str">
        <f t="shared" ref="D52:D70" si="9">VLOOKUP($B52,STARTOVKA,3,0)</f>
        <v>SCHUCHMANN Franz-Leon</v>
      </c>
      <c r="E52" s="117" t="str">
        <f t="shared" ref="E52:E70" si="10">VLOOKUP($B52,STARTOVKA,4,0)</f>
        <v>RSV SONNEBERG</v>
      </c>
      <c r="F52" s="118">
        <v>5</v>
      </c>
      <c r="G52" s="118">
        <v>3</v>
      </c>
      <c r="H52" s="118">
        <v>5</v>
      </c>
      <c r="I52" s="138"/>
      <c r="J52" s="138"/>
      <c r="K52" s="138"/>
      <c r="L52" s="138"/>
      <c r="M52" s="138"/>
      <c r="N52" s="138"/>
      <c r="O52" s="138"/>
      <c r="P52" s="138"/>
      <c r="Q52" s="138"/>
      <c r="R52" s="138"/>
      <c r="S52" s="119">
        <f>SUM(F52:R52)</f>
        <v>13</v>
      </c>
      <c r="T52" s="237"/>
      <c r="U52" s="241">
        <f ca="1">VLOOKUP(B52,INDIRECT($U$1),12,0)</f>
        <v>0</v>
      </c>
      <c r="V52" s="145"/>
      <c r="W52" s="241">
        <f ca="1">IFERROR(VLOOKUP(B52,INDIRECT($W$3),1,0),0)</f>
        <v>2</v>
      </c>
      <c r="AE52" s="91" t="s">
        <v>96</v>
      </c>
      <c r="AF52" s="91"/>
      <c r="AM52" s="141"/>
    </row>
    <row r="53" spans="1:39" ht="14.1" customHeight="1" x14ac:dyDescent="0.2">
      <c r="A53" s="124">
        <v>2</v>
      </c>
      <c r="B53" s="16">
        <v>143</v>
      </c>
      <c r="C53" s="115" t="str">
        <f t="shared" si="8"/>
        <v>CZE19960606</v>
      </c>
      <c r="D53" s="116" t="str">
        <f t="shared" si="9"/>
        <v xml:space="preserve">KOVÁŘ Jan </v>
      </c>
      <c r="E53" s="117" t="str">
        <f t="shared" si="10"/>
        <v xml:space="preserve">MAPEI CYKLO KAŇKOVSKÝ </v>
      </c>
      <c r="F53" s="118">
        <v>3</v>
      </c>
      <c r="G53" s="118">
        <v>2</v>
      </c>
      <c r="H53" s="118">
        <v>3</v>
      </c>
      <c r="I53" s="138"/>
      <c r="J53" s="138"/>
      <c r="K53" s="138"/>
      <c r="L53" s="138"/>
      <c r="M53" s="138"/>
      <c r="N53" s="138"/>
      <c r="O53" s="138"/>
      <c r="P53" s="138"/>
      <c r="Q53" s="138"/>
      <c r="R53" s="138"/>
      <c r="S53" s="119">
        <f>SUM(F53:R53)</f>
        <v>8</v>
      </c>
      <c r="T53" s="237"/>
      <c r="U53" s="241">
        <f t="shared" ref="U53:U70" ca="1" si="11">VLOOKUP(B53,INDIRECT($U$1),12,0)</f>
        <v>0</v>
      </c>
      <c r="V53" s="145"/>
      <c r="W53" s="241">
        <f t="shared" ref="W53:W70" ca="1" si="12">IFERROR(VLOOKUP(B53,INDIRECT($W$3),1,0),0)</f>
        <v>143</v>
      </c>
      <c r="AE53" s="22"/>
      <c r="AF53" s="22" t="s">
        <v>97</v>
      </c>
      <c r="AM53" s="141"/>
    </row>
    <row r="54" spans="1:39" ht="14.1" customHeight="1" x14ac:dyDescent="0.2">
      <c r="A54" s="124">
        <v>3</v>
      </c>
      <c r="B54" s="16">
        <v>12</v>
      </c>
      <c r="C54" s="115" t="str">
        <f t="shared" si="8"/>
        <v>GER19960405</v>
      </c>
      <c r="D54" s="116" t="str">
        <f t="shared" si="9"/>
        <v>WITTE Reinhard</v>
      </c>
      <c r="E54" s="117" t="str">
        <f t="shared" si="10"/>
        <v>JUNIOREN SCHWALBE TEAM SACHSEN</v>
      </c>
      <c r="F54" s="118"/>
      <c r="G54" s="118">
        <v>5</v>
      </c>
      <c r="H54" s="118">
        <v>2</v>
      </c>
      <c r="I54" s="138"/>
      <c r="J54" s="138"/>
      <c r="K54" s="138"/>
      <c r="L54" s="138"/>
      <c r="M54" s="138"/>
      <c r="N54" s="138"/>
      <c r="O54" s="138"/>
      <c r="P54" s="138"/>
      <c r="Q54" s="138"/>
      <c r="R54" s="138"/>
      <c r="S54" s="119">
        <f>SUM(F54:R54)</f>
        <v>7</v>
      </c>
      <c r="T54" s="237"/>
      <c r="U54" s="241">
        <f t="shared" ca="1" si="11"/>
        <v>0</v>
      </c>
      <c r="V54" s="145"/>
      <c r="W54" s="241">
        <f t="shared" ca="1" si="12"/>
        <v>12</v>
      </c>
      <c r="AE54" s="22"/>
      <c r="AF54" s="22" t="s">
        <v>95</v>
      </c>
      <c r="AM54" s="141"/>
    </row>
    <row r="55" spans="1:39" ht="14.1" customHeight="1" x14ac:dyDescent="0.2">
      <c r="A55" s="124">
        <v>4</v>
      </c>
      <c r="B55" s="16">
        <v>85</v>
      </c>
      <c r="C55" s="115" t="str">
        <f t="shared" si="8"/>
        <v>CZE19970804</v>
      </c>
      <c r="D55" s="116" t="str">
        <f t="shared" si="9"/>
        <v xml:space="preserve">SPUDIL Martin </v>
      </c>
      <c r="E55" s="117" t="str">
        <f t="shared" si="10"/>
        <v xml:space="preserve">SP KOLO LOAP SPECIALIZED </v>
      </c>
      <c r="F55" s="118">
        <v>2</v>
      </c>
      <c r="G55" s="118"/>
      <c r="H55" s="118"/>
      <c r="I55" s="138"/>
      <c r="J55" s="138"/>
      <c r="K55" s="138"/>
      <c r="L55" s="138"/>
      <c r="M55" s="138"/>
      <c r="N55" s="138"/>
      <c r="O55" s="138"/>
      <c r="P55" s="138"/>
      <c r="Q55" s="138"/>
      <c r="R55" s="138"/>
      <c r="S55" s="119">
        <f>SUM(F55:R55)</f>
        <v>2</v>
      </c>
      <c r="T55" s="237"/>
      <c r="U55" s="241">
        <f t="shared" ca="1" si="11"/>
        <v>0</v>
      </c>
      <c r="V55" s="145"/>
      <c r="W55" s="241">
        <f t="shared" ca="1" si="12"/>
        <v>85</v>
      </c>
      <c r="AM55" s="141"/>
    </row>
    <row r="56" spans="1:39" ht="14.1" customHeight="1" x14ac:dyDescent="0.2">
      <c r="A56" s="124">
        <v>5</v>
      </c>
      <c r="B56" s="16">
        <v>6</v>
      </c>
      <c r="C56" s="115" t="str">
        <f t="shared" si="8"/>
        <v>GER19970811</v>
      </c>
      <c r="D56" s="116" t="str">
        <f t="shared" si="9"/>
        <v>LINTZEL Philip</v>
      </c>
      <c r="E56" s="117" t="str">
        <f t="shared" si="10"/>
        <v>RSC TURBINE ERFURT</v>
      </c>
      <c r="F56" s="118"/>
      <c r="G56" s="118">
        <v>1</v>
      </c>
      <c r="H56" s="118"/>
      <c r="I56" s="138"/>
      <c r="J56" s="138"/>
      <c r="K56" s="138"/>
      <c r="L56" s="138"/>
      <c r="M56" s="138"/>
      <c r="N56" s="138"/>
      <c r="O56" s="138"/>
      <c r="P56" s="138"/>
      <c r="Q56" s="138"/>
      <c r="R56" s="138"/>
      <c r="S56" s="119">
        <f>SUM(F56:R56)</f>
        <v>1</v>
      </c>
      <c r="T56" s="237"/>
      <c r="U56" s="241">
        <f t="shared" ca="1" si="11"/>
        <v>0</v>
      </c>
      <c r="V56" s="145"/>
      <c r="W56" s="241">
        <f t="shared" ca="1" si="12"/>
        <v>6</v>
      </c>
      <c r="AM56" s="141"/>
    </row>
    <row r="57" spans="1:39" ht="14.1" customHeight="1" x14ac:dyDescent="0.2">
      <c r="A57" s="124">
        <v>6</v>
      </c>
      <c r="B57" s="16">
        <v>18</v>
      </c>
      <c r="C57" s="115" t="str">
        <f t="shared" si="8"/>
        <v>GER19980906</v>
      </c>
      <c r="D57" s="116" t="str">
        <f t="shared" si="9"/>
        <v>ZSCHOCKE Maximilian</v>
      </c>
      <c r="E57" s="117" t="str">
        <f t="shared" si="10"/>
        <v>JUNIOREN SCHWALBE TEAM SACHSEN</v>
      </c>
      <c r="F57" s="118">
        <v>1</v>
      </c>
      <c r="G57" s="118"/>
      <c r="H57" s="118"/>
      <c r="I57" s="138"/>
      <c r="J57" s="138"/>
      <c r="K57" s="138"/>
      <c r="L57" s="138"/>
      <c r="M57" s="138"/>
      <c r="N57" s="138"/>
      <c r="O57" s="138"/>
      <c r="P57" s="138"/>
      <c r="Q57" s="138"/>
      <c r="R57" s="138"/>
      <c r="S57" s="119">
        <f>SUM(F57:R57)</f>
        <v>1</v>
      </c>
      <c r="T57" s="237"/>
      <c r="U57" s="241">
        <f t="shared" ca="1" si="11"/>
        <v>0</v>
      </c>
      <c r="V57" s="145"/>
      <c r="W57" s="241">
        <f t="shared" ca="1" si="12"/>
        <v>18</v>
      </c>
      <c r="AM57" s="141"/>
    </row>
    <row r="58" spans="1:39" ht="14.1" customHeight="1" x14ac:dyDescent="0.2">
      <c r="A58" s="124">
        <v>7</v>
      </c>
      <c r="B58" s="16">
        <v>134</v>
      </c>
      <c r="C58" s="115" t="str">
        <f t="shared" si="8"/>
        <v>AUT19960910</v>
      </c>
      <c r="D58" s="116" t="str">
        <f t="shared" si="9"/>
        <v>HUBER Marcel</v>
      </c>
      <c r="E58" s="117" t="str">
        <f t="shared" si="10"/>
        <v>RC ARBÖ WELS GOURMETFEIN</v>
      </c>
      <c r="F58" s="118"/>
      <c r="G58" s="118"/>
      <c r="H58" s="118">
        <v>1</v>
      </c>
      <c r="I58" s="138"/>
      <c r="J58" s="138"/>
      <c r="K58" s="138"/>
      <c r="L58" s="138"/>
      <c r="M58" s="138"/>
      <c r="N58" s="138"/>
      <c r="O58" s="138"/>
      <c r="P58" s="138"/>
      <c r="Q58" s="138"/>
      <c r="R58" s="138"/>
      <c r="S58" s="119">
        <f>SUM(F58:R58)</f>
        <v>1</v>
      </c>
      <c r="T58" s="237"/>
      <c r="U58" s="241">
        <f t="shared" ca="1" si="11"/>
        <v>0</v>
      </c>
      <c r="V58" s="145"/>
      <c r="W58" s="241">
        <f t="shared" ca="1" si="12"/>
        <v>134</v>
      </c>
      <c r="AM58" s="141"/>
    </row>
    <row r="59" spans="1:39" ht="14.1" hidden="1" customHeight="1" outlineLevel="1" x14ac:dyDescent="0.2">
      <c r="A59" s="124">
        <v>8</v>
      </c>
      <c r="B59" s="16"/>
      <c r="C59" s="115" t="e">
        <f t="shared" si="8"/>
        <v>#N/A</v>
      </c>
      <c r="D59" s="116" t="e">
        <f t="shared" si="9"/>
        <v>#N/A</v>
      </c>
      <c r="E59" s="117" t="e">
        <f t="shared" si="10"/>
        <v>#N/A</v>
      </c>
      <c r="F59" s="138"/>
      <c r="G59" s="138"/>
      <c r="H59" s="138"/>
      <c r="I59" s="118"/>
      <c r="J59" s="118"/>
      <c r="K59" s="138"/>
      <c r="L59" s="118"/>
      <c r="M59" s="118"/>
      <c r="N59" s="138"/>
      <c r="O59" s="138"/>
      <c r="P59" s="118"/>
      <c r="Q59" s="118"/>
      <c r="R59" s="138"/>
      <c r="S59" s="119">
        <f t="shared" ref="S52:S70" si="13">SUM(F59:R59)</f>
        <v>0</v>
      </c>
      <c r="T59" s="237"/>
      <c r="U59" s="241" t="e">
        <f t="shared" ca="1" si="11"/>
        <v>#N/A</v>
      </c>
      <c r="V59" s="145"/>
      <c r="W59" s="241">
        <f t="shared" ca="1" si="12"/>
        <v>0</v>
      </c>
      <c r="AL59" s="141"/>
      <c r="AM59" s="141"/>
    </row>
    <row r="60" spans="1:39" ht="14.1" hidden="1" customHeight="1" outlineLevel="1" x14ac:dyDescent="0.2">
      <c r="A60" s="124">
        <v>9</v>
      </c>
      <c r="B60" s="16"/>
      <c r="C60" s="115" t="e">
        <f t="shared" si="8"/>
        <v>#N/A</v>
      </c>
      <c r="D60" s="116" t="e">
        <f t="shared" si="9"/>
        <v>#N/A</v>
      </c>
      <c r="E60" s="117" t="e">
        <f t="shared" si="10"/>
        <v>#N/A</v>
      </c>
      <c r="F60" s="138"/>
      <c r="G60" s="138"/>
      <c r="H60" s="138"/>
      <c r="I60" s="118"/>
      <c r="J60" s="118"/>
      <c r="K60" s="138"/>
      <c r="L60" s="118"/>
      <c r="M60" s="118"/>
      <c r="N60" s="138"/>
      <c r="O60" s="138"/>
      <c r="P60" s="118"/>
      <c r="Q60" s="118"/>
      <c r="R60" s="138"/>
      <c r="S60" s="119">
        <f t="shared" si="13"/>
        <v>0</v>
      </c>
      <c r="T60" s="237"/>
      <c r="U60" s="241" t="e">
        <f t="shared" ca="1" si="11"/>
        <v>#N/A</v>
      </c>
      <c r="V60" s="145"/>
      <c r="W60" s="241">
        <f t="shared" ca="1" si="12"/>
        <v>0</v>
      </c>
      <c r="AL60" s="141"/>
    </row>
    <row r="61" spans="1:39" ht="14.1" hidden="1" customHeight="1" outlineLevel="1" x14ac:dyDescent="0.2">
      <c r="A61" s="124">
        <v>10</v>
      </c>
      <c r="B61" s="16"/>
      <c r="C61" s="115" t="e">
        <f t="shared" si="8"/>
        <v>#N/A</v>
      </c>
      <c r="D61" s="116" t="e">
        <f t="shared" si="9"/>
        <v>#N/A</v>
      </c>
      <c r="E61" s="117" t="e">
        <f t="shared" si="10"/>
        <v>#N/A</v>
      </c>
      <c r="F61" s="138"/>
      <c r="G61" s="138"/>
      <c r="H61" s="138"/>
      <c r="I61" s="118"/>
      <c r="J61" s="118"/>
      <c r="K61" s="138"/>
      <c r="L61" s="118"/>
      <c r="M61" s="118"/>
      <c r="N61" s="138"/>
      <c r="O61" s="138"/>
      <c r="P61" s="118"/>
      <c r="Q61" s="118"/>
      <c r="R61" s="138"/>
      <c r="S61" s="119">
        <f t="shared" si="13"/>
        <v>0</v>
      </c>
      <c r="T61" s="237"/>
      <c r="U61" s="241" t="e">
        <f t="shared" ca="1" si="11"/>
        <v>#N/A</v>
      </c>
      <c r="V61" s="145"/>
      <c r="W61" s="241">
        <f t="shared" ca="1" si="12"/>
        <v>0</v>
      </c>
      <c r="AL61" s="141"/>
    </row>
    <row r="62" spans="1:39" ht="14.1" hidden="1" customHeight="1" outlineLevel="1" x14ac:dyDescent="0.2">
      <c r="A62" s="124">
        <v>11</v>
      </c>
      <c r="B62" s="16"/>
      <c r="C62" s="115" t="e">
        <f t="shared" si="8"/>
        <v>#N/A</v>
      </c>
      <c r="D62" s="116" t="e">
        <f t="shared" si="9"/>
        <v>#N/A</v>
      </c>
      <c r="E62" s="117" t="e">
        <f t="shared" si="10"/>
        <v>#N/A</v>
      </c>
      <c r="F62" s="138"/>
      <c r="G62" s="138"/>
      <c r="H62" s="138"/>
      <c r="I62" s="118"/>
      <c r="J62" s="118"/>
      <c r="K62" s="138"/>
      <c r="L62" s="118"/>
      <c r="M62" s="118"/>
      <c r="N62" s="138"/>
      <c r="O62" s="138"/>
      <c r="P62" s="118"/>
      <c r="Q62" s="118"/>
      <c r="R62" s="138"/>
      <c r="S62" s="119">
        <f t="shared" si="13"/>
        <v>0</v>
      </c>
      <c r="T62" s="237"/>
      <c r="U62" s="241" t="e">
        <f t="shared" ca="1" si="11"/>
        <v>#N/A</v>
      </c>
      <c r="V62" s="145"/>
      <c r="W62" s="241">
        <f t="shared" ca="1" si="12"/>
        <v>0</v>
      </c>
      <c r="AL62" s="141"/>
    </row>
    <row r="63" spans="1:39" ht="14.1" hidden="1" customHeight="1" outlineLevel="1" x14ac:dyDescent="0.2">
      <c r="A63" s="124">
        <v>12</v>
      </c>
      <c r="B63" s="16"/>
      <c r="C63" s="115" t="e">
        <f t="shared" si="8"/>
        <v>#N/A</v>
      </c>
      <c r="D63" s="116" t="e">
        <f t="shared" si="9"/>
        <v>#N/A</v>
      </c>
      <c r="E63" s="117" t="e">
        <f t="shared" si="10"/>
        <v>#N/A</v>
      </c>
      <c r="F63" s="138"/>
      <c r="G63" s="138"/>
      <c r="H63" s="138"/>
      <c r="I63" s="118"/>
      <c r="J63" s="118"/>
      <c r="K63" s="138"/>
      <c r="L63" s="118"/>
      <c r="M63" s="118"/>
      <c r="N63" s="138"/>
      <c r="O63" s="138"/>
      <c r="P63" s="118"/>
      <c r="Q63" s="118"/>
      <c r="R63" s="138"/>
      <c r="S63" s="119">
        <f t="shared" si="13"/>
        <v>0</v>
      </c>
      <c r="T63" s="237"/>
      <c r="U63" s="241" t="e">
        <f t="shared" ca="1" si="11"/>
        <v>#N/A</v>
      </c>
      <c r="V63" s="145"/>
      <c r="W63" s="241">
        <f t="shared" ca="1" si="12"/>
        <v>0</v>
      </c>
      <c r="AL63" s="141"/>
    </row>
    <row r="64" spans="1:39" ht="14.1" hidden="1" customHeight="1" outlineLevel="1" x14ac:dyDescent="0.2">
      <c r="A64" s="124">
        <v>13</v>
      </c>
      <c r="B64" s="16"/>
      <c r="C64" s="115" t="e">
        <f t="shared" si="8"/>
        <v>#N/A</v>
      </c>
      <c r="D64" s="116" t="e">
        <f t="shared" si="9"/>
        <v>#N/A</v>
      </c>
      <c r="E64" s="117" t="e">
        <f t="shared" si="10"/>
        <v>#N/A</v>
      </c>
      <c r="F64" s="138"/>
      <c r="G64" s="138"/>
      <c r="H64" s="138"/>
      <c r="I64" s="118"/>
      <c r="J64" s="118"/>
      <c r="K64" s="138"/>
      <c r="L64" s="118"/>
      <c r="M64" s="118"/>
      <c r="N64" s="138"/>
      <c r="O64" s="138"/>
      <c r="P64" s="118"/>
      <c r="Q64" s="118"/>
      <c r="R64" s="138"/>
      <c r="S64" s="119">
        <f t="shared" si="13"/>
        <v>0</v>
      </c>
      <c r="T64" s="237"/>
      <c r="U64" s="241" t="e">
        <f t="shared" ca="1" si="11"/>
        <v>#N/A</v>
      </c>
      <c r="V64" s="145"/>
      <c r="W64" s="241">
        <f t="shared" ca="1" si="12"/>
        <v>0</v>
      </c>
      <c r="AL64" s="141"/>
    </row>
    <row r="65" spans="1:38" ht="14.1" hidden="1" customHeight="1" outlineLevel="1" x14ac:dyDescent="0.2">
      <c r="A65" s="124">
        <v>14</v>
      </c>
      <c r="B65" s="16"/>
      <c r="C65" s="115" t="e">
        <f t="shared" si="8"/>
        <v>#N/A</v>
      </c>
      <c r="D65" s="116" t="e">
        <f t="shared" si="9"/>
        <v>#N/A</v>
      </c>
      <c r="E65" s="117" t="e">
        <f t="shared" si="10"/>
        <v>#N/A</v>
      </c>
      <c r="F65" s="138"/>
      <c r="G65" s="138"/>
      <c r="H65" s="138"/>
      <c r="I65" s="118"/>
      <c r="J65" s="118"/>
      <c r="K65" s="138"/>
      <c r="L65" s="118"/>
      <c r="M65" s="118"/>
      <c r="N65" s="138"/>
      <c r="O65" s="138"/>
      <c r="P65" s="118"/>
      <c r="Q65" s="118"/>
      <c r="R65" s="138"/>
      <c r="S65" s="119">
        <f t="shared" si="13"/>
        <v>0</v>
      </c>
      <c r="T65" s="237"/>
      <c r="U65" s="241" t="e">
        <f t="shared" ca="1" si="11"/>
        <v>#N/A</v>
      </c>
      <c r="V65" s="145"/>
      <c r="W65" s="241">
        <f t="shared" ca="1" si="12"/>
        <v>0</v>
      </c>
      <c r="AL65" s="141"/>
    </row>
    <row r="66" spans="1:38" ht="14.1" hidden="1" customHeight="1" outlineLevel="1" x14ac:dyDescent="0.2">
      <c r="A66" s="124">
        <v>15</v>
      </c>
      <c r="B66" s="16"/>
      <c r="C66" s="115" t="e">
        <f t="shared" si="8"/>
        <v>#N/A</v>
      </c>
      <c r="D66" s="116" t="e">
        <f t="shared" si="9"/>
        <v>#N/A</v>
      </c>
      <c r="E66" s="117" t="e">
        <f t="shared" si="10"/>
        <v>#N/A</v>
      </c>
      <c r="F66" s="138"/>
      <c r="G66" s="138"/>
      <c r="H66" s="138"/>
      <c r="I66" s="118"/>
      <c r="J66" s="118"/>
      <c r="K66" s="138"/>
      <c r="L66" s="118"/>
      <c r="M66" s="118"/>
      <c r="N66" s="138"/>
      <c r="O66" s="138"/>
      <c r="P66" s="118"/>
      <c r="Q66" s="118"/>
      <c r="R66" s="138"/>
      <c r="S66" s="119">
        <f t="shared" si="13"/>
        <v>0</v>
      </c>
      <c r="T66" s="237"/>
      <c r="U66" s="241" t="e">
        <f t="shared" ca="1" si="11"/>
        <v>#N/A</v>
      </c>
      <c r="V66" s="145"/>
      <c r="W66" s="241">
        <f t="shared" ca="1" si="12"/>
        <v>0</v>
      </c>
      <c r="AL66" s="141"/>
    </row>
    <row r="67" spans="1:38" ht="14.1" hidden="1" customHeight="1" outlineLevel="1" x14ac:dyDescent="0.2">
      <c r="A67" s="124">
        <v>16</v>
      </c>
      <c r="B67" s="16"/>
      <c r="C67" s="115" t="e">
        <f t="shared" si="8"/>
        <v>#N/A</v>
      </c>
      <c r="D67" s="116" t="e">
        <f t="shared" si="9"/>
        <v>#N/A</v>
      </c>
      <c r="E67" s="117" t="e">
        <f t="shared" si="10"/>
        <v>#N/A</v>
      </c>
      <c r="F67" s="138"/>
      <c r="G67" s="138"/>
      <c r="H67" s="138"/>
      <c r="I67" s="118"/>
      <c r="J67" s="118"/>
      <c r="K67" s="138"/>
      <c r="L67" s="118"/>
      <c r="M67" s="118"/>
      <c r="N67" s="138"/>
      <c r="O67" s="138"/>
      <c r="P67" s="118"/>
      <c r="Q67" s="118"/>
      <c r="R67" s="138"/>
      <c r="S67" s="119">
        <f t="shared" si="13"/>
        <v>0</v>
      </c>
      <c r="T67" s="237"/>
      <c r="U67" s="241" t="e">
        <f t="shared" ca="1" si="11"/>
        <v>#N/A</v>
      </c>
      <c r="V67" s="145"/>
      <c r="W67" s="241">
        <f t="shared" ca="1" si="12"/>
        <v>0</v>
      </c>
      <c r="AL67" s="141"/>
    </row>
    <row r="68" spans="1:38" ht="14.1" hidden="1" customHeight="1" outlineLevel="1" x14ac:dyDescent="0.2">
      <c r="A68" s="124">
        <v>17</v>
      </c>
      <c r="B68" s="16"/>
      <c r="C68" s="115" t="e">
        <f t="shared" si="8"/>
        <v>#N/A</v>
      </c>
      <c r="D68" s="116" t="e">
        <f t="shared" si="9"/>
        <v>#N/A</v>
      </c>
      <c r="E68" s="117" t="e">
        <f t="shared" si="10"/>
        <v>#N/A</v>
      </c>
      <c r="F68" s="138"/>
      <c r="G68" s="138"/>
      <c r="H68" s="138"/>
      <c r="I68" s="118"/>
      <c r="J68" s="118"/>
      <c r="K68" s="138"/>
      <c r="L68" s="118"/>
      <c r="M68" s="118"/>
      <c r="N68" s="138"/>
      <c r="O68" s="138"/>
      <c r="P68" s="118"/>
      <c r="Q68" s="118"/>
      <c r="R68" s="138"/>
      <c r="S68" s="119">
        <f t="shared" si="13"/>
        <v>0</v>
      </c>
      <c r="T68" s="237"/>
      <c r="U68" s="241" t="e">
        <f t="shared" ca="1" si="11"/>
        <v>#N/A</v>
      </c>
      <c r="V68" s="145"/>
      <c r="W68" s="241">
        <f t="shared" ca="1" si="12"/>
        <v>0</v>
      </c>
      <c r="AL68" s="141"/>
    </row>
    <row r="69" spans="1:38" ht="14.1" hidden="1" customHeight="1" outlineLevel="1" x14ac:dyDescent="0.2">
      <c r="A69" s="124">
        <v>18</v>
      </c>
      <c r="B69" s="16"/>
      <c r="C69" s="115" t="e">
        <f t="shared" si="8"/>
        <v>#N/A</v>
      </c>
      <c r="D69" s="116" t="e">
        <f t="shared" si="9"/>
        <v>#N/A</v>
      </c>
      <c r="E69" s="117" t="e">
        <f t="shared" si="10"/>
        <v>#N/A</v>
      </c>
      <c r="F69" s="138"/>
      <c r="G69" s="138"/>
      <c r="H69" s="138"/>
      <c r="I69" s="118"/>
      <c r="J69" s="118"/>
      <c r="K69" s="138"/>
      <c r="L69" s="118"/>
      <c r="M69" s="118"/>
      <c r="N69" s="138"/>
      <c r="O69" s="138"/>
      <c r="P69" s="118"/>
      <c r="Q69" s="118"/>
      <c r="R69" s="138"/>
      <c r="S69" s="119">
        <f t="shared" si="13"/>
        <v>0</v>
      </c>
      <c r="T69" s="237"/>
      <c r="U69" s="241" t="e">
        <f t="shared" ca="1" si="11"/>
        <v>#N/A</v>
      </c>
      <c r="V69" s="145"/>
      <c r="W69" s="241">
        <f t="shared" ca="1" si="12"/>
        <v>0</v>
      </c>
    </row>
    <row r="70" spans="1:38" ht="14.1" hidden="1" customHeight="1" outlineLevel="1" x14ac:dyDescent="0.2">
      <c r="A70" s="124">
        <v>19</v>
      </c>
      <c r="B70" s="16"/>
      <c r="C70" s="115" t="e">
        <f t="shared" si="8"/>
        <v>#N/A</v>
      </c>
      <c r="D70" s="116" t="e">
        <f t="shared" si="9"/>
        <v>#N/A</v>
      </c>
      <c r="E70" s="117" t="e">
        <f t="shared" si="10"/>
        <v>#N/A</v>
      </c>
      <c r="F70" s="138"/>
      <c r="G70" s="138"/>
      <c r="H70" s="138"/>
      <c r="I70" s="118"/>
      <c r="J70" s="118"/>
      <c r="K70" s="138"/>
      <c r="L70" s="118"/>
      <c r="M70" s="118"/>
      <c r="N70" s="138"/>
      <c r="O70" s="138"/>
      <c r="P70" s="118"/>
      <c r="Q70" s="118"/>
      <c r="R70" s="138"/>
      <c r="S70" s="119">
        <f t="shared" si="13"/>
        <v>0</v>
      </c>
      <c r="T70" s="237"/>
      <c r="U70" s="241" t="e">
        <f t="shared" ca="1" si="11"/>
        <v>#N/A</v>
      </c>
      <c r="V70" s="145"/>
      <c r="W70" s="241">
        <f t="shared" ca="1" si="12"/>
        <v>0</v>
      </c>
    </row>
    <row r="71" spans="1:38" ht="12.75" customHeight="1" collapsed="1" x14ac:dyDescent="0.2">
      <c r="A71" s="126"/>
      <c r="B71" s="126"/>
      <c r="C71" s="127"/>
      <c r="D71" s="126"/>
      <c r="E71" s="126"/>
      <c r="F71" s="126"/>
      <c r="G71" s="126"/>
      <c r="H71" s="126"/>
      <c r="I71" s="126"/>
      <c r="J71" s="126"/>
      <c r="K71" s="126"/>
      <c r="L71" s="126"/>
      <c r="M71" s="126"/>
      <c r="N71" s="126"/>
      <c r="O71" s="126"/>
      <c r="P71" s="126"/>
      <c r="Q71" s="126"/>
      <c r="R71" s="126"/>
      <c r="S71" s="126"/>
      <c r="T71" s="128"/>
      <c r="W71" s="148"/>
    </row>
    <row r="72" spans="1:38" s="19" customFormat="1" ht="15" x14ac:dyDescent="0.2">
      <c r="A72" s="128"/>
      <c r="B72" s="128"/>
      <c r="C72" s="129"/>
      <c r="D72" s="128"/>
      <c r="E72" s="128"/>
      <c r="F72" s="128"/>
      <c r="G72" s="128"/>
      <c r="H72" s="128"/>
      <c r="I72" s="128"/>
      <c r="J72" s="128"/>
      <c r="K72" s="128"/>
      <c r="L72" s="128"/>
      <c r="M72" s="128"/>
      <c r="N72" s="128"/>
      <c r="O72" s="128"/>
      <c r="P72" s="128"/>
      <c r="Q72" s="128"/>
      <c r="R72" s="128"/>
      <c r="S72" s="128"/>
      <c r="T72" s="128"/>
      <c r="U72" s="130"/>
      <c r="V72" s="148"/>
      <c r="W72" s="148"/>
      <c r="X72" s="148"/>
      <c r="Y72" s="148"/>
      <c r="Z72" s="148"/>
      <c r="AA72" s="148"/>
      <c r="AB72" s="148"/>
      <c r="AC72" s="148"/>
      <c r="AE72" s="148"/>
      <c r="AF72" s="148"/>
      <c r="AG72" s="148"/>
      <c r="AH72" s="148"/>
      <c r="AI72" s="148"/>
      <c r="AJ72" s="148"/>
      <c r="AK72" s="148"/>
    </row>
    <row r="73" spans="1:38" s="19" customFormat="1" ht="15" x14ac:dyDescent="0.2">
      <c r="A73" s="128"/>
      <c r="B73" s="128"/>
      <c r="C73" s="129"/>
      <c r="D73" s="128"/>
      <c r="E73" s="128"/>
      <c r="F73" s="128"/>
      <c r="G73" s="128"/>
      <c r="H73" s="128"/>
      <c r="I73" s="128"/>
      <c r="J73" s="128"/>
      <c r="K73" s="128"/>
      <c r="L73" s="128"/>
      <c r="M73" s="128"/>
      <c r="N73" s="128"/>
      <c r="O73" s="128"/>
      <c r="P73" s="128"/>
      <c r="Q73" s="128"/>
      <c r="R73" s="128"/>
      <c r="S73" s="128"/>
      <c r="T73" s="128"/>
      <c r="U73" s="130"/>
      <c r="V73" s="148"/>
      <c r="W73" s="148"/>
      <c r="X73" s="148"/>
      <c r="Y73" s="148"/>
      <c r="Z73" s="148"/>
      <c r="AA73" s="148"/>
      <c r="AB73" s="148"/>
      <c r="AC73" s="148"/>
      <c r="AE73" s="148"/>
      <c r="AF73" s="148"/>
      <c r="AG73" s="148"/>
      <c r="AH73" s="148"/>
      <c r="AI73" s="148"/>
      <c r="AJ73" s="148"/>
      <c r="AK73" s="148"/>
    </row>
    <row r="74" spans="1:38" s="19" customFormat="1" ht="15" x14ac:dyDescent="0.2">
      <c r="A74" s="128"/>
      <c r="B74" s="128"/>
      <c r="C74" s="129"/>
      <c r="D74" s="128"/>
      <c r="E74" s="128"/>
      <c r="F74" s="128"/>
      <c r="G74" s="128"/>
      <c r="H74" s="128"/>
      <c r="I74" s="128"/>
      <c r="J74" s="128"/>
      <c r="K74" s="128"/>
      <c r="L74" s="128"/>
      <c r="M74" s="128"/>
      <c r="N74" s="128"/>
      <c r="O74" s="128"/>
      <c r="P74" s="128"/>
      <c r="Q74" s="128"/>
      <c r="R74" s="128"/>
      <c r="S74" s="128"/>
      <c r="T74" s="128"/>
      <c r="U74" s="130"/>
      <c r="V74" s="148"/>
      <c r="W74" s="148"/>
      <c r="X74" s="148"/>
      <c r="Y74" s="148"/>
      <c r="Z74" s="148"/>
      <c r="AA74" s="148"/>
      <c r="AB74" s="148"/>
      <c r="AC74" s="148"/>
      <c r="AE74" s="148"/>
      <c r="AF74" s="148"/>
      <c r="AG74" s="148"/>
      <c r="AH74" s="148"/>
      <c r="AI74" s="148"/>
      <c r="AJ74" s="148"/>
      <c r="AK74" s="148"/>
    </row>
    <row r="75" spans="1:38" s="19" customFormat="1" ht="15" x14ac:dyDescent="0.2">
      <c r="A75" s="128"/>
      <c r="B75" s="128"/>
      <c r="C75" s="129"/>
      <c r="D75" s="128"/>
      <c r="E75" s="128"/>
      <c r="F75" s="128"/>
      <c r="G75" s="128"/>
      <c r="H75" s="128"/>
      <c r="I75" s="128"/>
      <c r="J75" s="128"/>
      <c r="K75" s="128"/>
      <c r="L75" s="128"/>
      <c r="M75" s="128"/>
      <c r="N75" s="128"/>
      <c r="O75" s="128"/>
      <c r="P75" s="128"/>
      <c r="Q75" s="128"/>
      <c r="R75" s="128"/>
      <c r="S75" s="128"/>
      <c r="T75" s="128"/>
      <c r="U75" s="130"/>
      <c r="V75" s="148"/>
      <c r="W75" s="148"/>
      <c r="X75" s="148"/>
      <c r="Y75" s="148"/>
      <c r="Z75" s="148"/>
      <c r="AA75" s="148"/>
      <c r="AB75" s="148"/>
      <c r="AC75" s="148"/>
      <c r="AE75" s="148"/>
      <c r="AF75" s="148"/>
      <c r="AG75" s="148"/>
      <c r="AH75" s="148"/>
      <c r="AI75" s="148"/>
      <c r="AJ75" s="148"/>
      <c r="AK75" s="148"/>
    </row>
    <row r="76" spans="1:38" s="19" customFormat="1" ht="15" x14ac:dyDescent="0.2">
      <c r="A76" s="128"/>
      <c r="B76" s="128"/>
      <c r="C76" s="129"/>
      <c r="D76" s="128"/>
      <c r="E76" s="128"/>
      <c r="F76" s="128"/>
      <c r="G76" s="128"/>
      <c r="H76" s="128"/>
      <c r="I76" s="128"/>
      <c r="J76" s="128"/>
      <c r="K76" s="128"/>
      <c r="L76" s="128"/>
      <c r="M76" s="128"/>
      <c r="N76" s="128"/>
      <c r="O76" s="128"/>
      <c r="P76" s="128"/>
      <c r="Q76" s="128"/>
      <c r="R76" s="128"/>
      <c r="S76" s="128"/>
      <c r="T76" s="128"/>
      <c r="U76" s="130"/>
      <c r="V76" s="148"/>
      <c r="W76" s="148"/>
      <c r="X76" s="148"/>
      <c r="Y76" s="148"/>
      <c r="Z76" s="148"/>
      <c r="AA76" s="148"/>
      <c r="AB76" s="148"/>
      <c r="AC76" s="148"/>
      <c r="AE76" s="148"/>
      <c r="AF76" s="148"/>
      <c r="AG76" s="148"/>
      <c r="AH76" s="148"/>
      <c r="AI76" s="148"/>
      <c r="AJ76" s="148"/>
      <c r="AK76" s="148"/>
    </row>
    <row r="77" spans="1:38" s="19" customFormat="1" ht="15" x14ac:dyDescent="0.2">
      <c r="A77" s="128"/>
      <c r="B77" s="128"/>
      <c r="C77" s="129"/>
      <c r="D77" s="128"/>
      <c r="E77" s="128"/>
      <c r="F77" s="128"/>
      <c r="G77" s="128"/>
      <c r="H77" s="128"/>
      <c r="I77" s="128"/>
      <c r="J77" s="128"/>
      <c r="K77" s="128"/>
      <c r="L77" s="128"/>
      <c r="M77" s="128"/>
      <c r="N77" s="128"/>
      <c r="O77" s="128"/>
      <c r="P77" s="128"/>
      <c r="Q77" s="128"/>
      <c r="R77" s="128"/>
      <c r="S77" s="128"/>
      <c r="T77" s="128"/>
      <c r="U77" s="130"/>
      <c r="V77" s="148"/>
      <c r="W77" s="148"/>
      <c r="X77" s="148"/>
      <c r="Y77" s="148"/>
      <c r="Z77" s="148"/>
      <c r="AA77" s="148"/>
      <c r="AB77" s="148"/>
      <c r="AC77" s="148"/>
      <c r="AE77" s="148"/>
      <c r="AF77" s="148"/>
      <c r="AG77" s="148"/>
      <c r="AH77" s="148"/>
      <c r="AI77" s="148"/>
      <c r="AJ77" s="148"/>
      <c r="AK77" s="148"/>
    </row>
    <row r="78" spans="1:38" s="19" customFormat="1" ht="15" x14ac:dyDescent="0.2">
      <c r="A78" s="128"/>
      <c r="B78" s="128"/>
      <c r="C78" s="129"/>
      <c r="D78" s="128"/>
      <c r="E78" s="128"/>
      <c r="F78" s="128"/>
      <c r="G78" s="128"/>
      <c r="H78" s="128"/>
      <c r="I78" s="128"/>
      <c r="J78" s="128"/>
      <c r="K78" s="128"/>
      <c r="L78" s="128"/>
      <c r="M78" s="128"/>
      <c r="N78" s="128"/>
      <c r="O78" s="128"/>
      <c r="P78" s="128"/>
      <c r="Q78" s="128"/>
      <c r="R78" s="128"/>
      <c r="S78" s="128"/>
      <c r="T78" s="128"/>
      <c r="U78" s="130"/>
      <c r="V78" s="148"/>
      <c r="W78" s="148"/>
      <c r="X78" s="148"/>
      <c r="Y78" s="148"/>
      <c r="Z78" s="148"/>
      <c r="AA78" s="148"/>
      <c r="AB78" s="148"/>
      <c r="AC78" s="148"/>
      <c r="AE78" s="148"/>
      <c r="AF78" s="148"/>
      <c r="AG78" s="148"/>
      <c r="AH78" s="148"/>
      <c r="AI78" s="148"/>
      <c r="AJ78" s="148"/>
      <c r="AK78" s="148"/>
    </row>
    <row r="79" spans="1:38" s="19" customFormat="1" ht="15" x14ac:dyDescent="0.2">
      <c r="A79" s="128"/>
      <c r="B79" s="128"/>
      <c r="C79" s="129"/>
      <c r="D79" s="128"/>
      <c r="E79" s="128"/>
      <c r="F79" s="128"/>
      <c r="G79" s="128"/>
      <c r="H79" s="128"/>
      <c r="I79" s="128"/>
      <c r="J79" s="128"/>
      <c r="K79" s="128"/>
      <c r="L79" s="128"/>
      <c r="M79" s="128"/>
      <c r="N79" s="128"/>
      <c r="O79" s="128"/>
      <c r="P79" s="128"/>
      <c r="Q79" s="128"/>
      <c r="R79" s="128"/>
      <c r="S79" s="128"/>
      <c r="T79" s="128"/>
      <c r="U79" s="130"/>
      <c r="V79" s="148"/>
      <c r="W79" s="148"/>
      <c r="X79" s="148"/>
      <c r="Y79" s="148"/>
      <c r="Z79" s="148"/>
      <c r="AA79" s="148"/>
      <c r="AB79" s="148"/>
      <c r="AC79" s="148"/>
      <c r="AE79" s="148"/>
      <c r="AF79" s="148"/>
      <c r="AG79" s="148"/>
      <c r="AH79" s="148"/>
      <c r="AI79" s="148"/>
      <c r="AJ79" s="148"/>
      <c r="AK79" s="148"/>
    </row>
    <row r="80" spans="1:38" s="19" customFormat="1" ht="15" x14ac:dyDescent="0.2">
      <c r="A80" s="128"/>
      <c r="B80" s="128"/>
      <c r="C80" s="129"/>
      <c r="D80" s="128"/>
      <c r="E80" s="128"/>
      <c r="F80" s="128"/>
      <c r="G80" s="128"/>
      <c r="H80" s="128"/>
      <c r="I80" s="128"/>
      <c r="J80" s="128"/>
      <c r="K80" s="128"/>
      <c r="L80" s="128"/>
      <c r="M80" s="128"/>
      <c r="N80" s="128"/>
      <c r="O80" s="128"/>
      <c r="P80" s="128"/>
      <c r="Q80" s="128"/>
      <c r="R80" s="128"/>
      <c r="S80" s="128"/>
      <c r="T80" s="128"/>
      <c r="U80" s="130"/>
      <c r="V80" s="148"/>
      <c r="W80" s="148"/>
      <c r="X80" s="148"/>
      <c r="Y80" s="148"/>
      <c r="Z80" s="148"/>
      <c r="AA80" s="148"/>
      <c r="AB80" s="148"/>
      <c r="AC80" s="148"/>
      <c r="AE80" s="148"/>
      <c r="AF80" s="148"/>
      <c r="AG80" s="148"/>
      <c r="AH80" s="148"/>
      <c r="AI80" s="148"/>
      <c r="AJ80" s="148"/>
      <c r="AK80" s="148"/>
    </row>
    <row r="81" spans="1:37" s="19" customFormat="1" ht="15" x14ac:dyDescent="0.2">
      <c r="A81" s="128"/>
      <c r="B81" s="128"/>
      <c r="C81" s="129"/>
      <c r="D81" s="128"/>
      <c r="E81" s="128"/>
      <c r="F81" s="128"/>
      <c r="G81" s="128"/>
      <c r="H81" s="128"/>
      <c r="I81" s="128"/>
      <c r="J81" s="128"/>
      <c r="K81" s="128"/>
      <c r="L81" s="128"/>
      <c r="M81" s="128"/>
      <c r="N81" s="128"/>
      <c r="O81" s="128"/>
      <c r="P81" s="128"/>
      <c r="Q81" s="128"/>
      <c r="R81" s="128"/>
      <c r="S81" s="128"/>
      <c r="T81" s="128"/>
      <c r="U81" s="130"/>
      <c r="V81" s="148"/>
      <c r="W81" s="148"/>
      <c r="X81" s="148"/>
      <c r="Y81" s="148"/>
      <c r="Z81" s="148"/>
      <c r="AA81" s="148"/>
      <c r="AB81" s="148"/>
      <c r="AC81" s="148"/>
      <c r="AE81" s="148"/>
      <c r="AF81" s="148"/>
      <c r="AG81" s="148"/>
      <c r="AH81" s="148"/>
      <c r="AI81" s="148"/>
      <c r="AJ81" s="148"/>
      <c r="AK81" s="148"/>
    </row>
    <row r="82" spans="1:37" s="19" customFormat="1" ht="15" x14ac:dyDescent="0.2">
      <c r="A82" s="128"/>
      <c r="B82" s="128"/>
      <c r="C82" s="129"/>
      <c r="D82" s="128"/>
      <c r="E82" s="128"/>
      <c r="F82" s="128"/>
      <c r="G82" s="128"/>
      <c r="H82" s="128"/>
      <c r="I82" s="128"/>
      <c r="J82" s="128"/>
      <c r="K82" s="128"/>
      <c r="L82" s="128"/>
      <c r="M82" s="128"/>
      <c r="N82" s="128"/>
      <c r="O82" s="128"/>
      <c r="P82" s="128"/>
      <c r="Q82" s="128"/>
      <c r="R82" s="128"/>
      <c r="S82" s="128"/>
      <c r="T82" s="128"/>
      <c r="U82" s="130"/>
      <c r="V82" s="148"/>
      <c r="W82" s="148"/>
      <c r="X82" s="148"/>
      <c r="Y82" s="148"/>
      <c r="Z82" s="148"/>
      <c r="AA82" s="148"/>
      <c r="AB82" s="148"/>
      <c r="AC82" s="148"/>
      <c r="AE82" s="148"/>
      <c r="AF82" s="148"/>
      <c r="AG82" s="148"/>
      <c r="AH82" s="148"/>
      <c r="AI82" s="148"/>
      <c r="AJ82" s="148"/>
      <c r="AK82" s="148"/>
    </row>
    <row r="83" spans="1:37" s="19" customFormat="1" ht="15" x14ac:dyDescent="0.2">
      <c r="A83" s="128"/>
      <c r="B83" s="128"/>
      <c r="C83" s="129"/>
      <c r="D83" s="128"/>
      <c r="E83" s="128"/>
      <c r="F83" s="128"/>
      <c r="G83" s="128"/>
      <c r="H83" s="128"/>
      <c r="I83" s="128"/>
      <c r="J83" s="128"/>
      <c r="K83" s="128"/>
      <c r="L83" s="128"/>
      <c r="M83" s="128"/>
      <c r="N83" s="128"/>
      <c r="O83" s="128"/>
      <c r="P83" s="128"/>
      <c r="Q83" s="128"/>
      <c r="R83" s="128"/>
      <c r="S83" s="128"/>
      <c r="T83" s="128"/>
      <c r="U83" s="130"/>
      <c r="V83" s="148"/>
      <c r="W83" s="148"/>
      <c r="X83" s="148"/>
      <c r="Y83" s="148"/>
      <c r="Z83" s="148"/>
      <c r="AA83" s="148"/>
      <c r="AB83" s="148"/>
      <c r="AC83" s="148"/>
      <c r="AE83" s="148"/>
      <c r="AF83" s="148"/>
      <c r="AG83" s="148"/>
      <c r="AH83" s="148"/>
      <c r="AI83" s="148"/>
      <c r="AJ83" s="148"/>
      <c r="AK83" s="148"/>
    </row>
    <row r="84" spans="1:37" s="19" customFormat="1" ht="15" x14ac:dyDescent="0.2">
      <c r="A84" s="128"/>
      <c r="B84" s="128"/>
      <c r="C84" s="129"/>
      <c r="D84" s="128"/>
      <c r="E84" s="128"/>
      <c r="F84" s="128"/>
      <c r="G84" s="128"/>
      <c r="H84" s="128"/>
      <c r="I84" s="128"/>
      <c r="J84" s="128"/>
      <c r="K84" s="128"/>
      <c r="L84" s="128"/>
      <c r="M84" s="128"/>
      <c r="N84" s="128"/>
      <c r="O84" s="128"/>
      <c r="P84" s="128"/>
      <c r="Q84" s="128"/>
      <c r="R84" s="128"/>
      <c r="S84" s="128"/>
      <c r="T84" s="128"/>
      <c r="U84" s="130"/>
      <c r="V84" s="148"/>
      <c r="W84" s="148"/>
      <c r="X84" s="148"/>
      <c r="Y84" s="148"/>
      <c r="Z84" s="148"/>
      <c r="AA84" s="148"/>
      <c r="AB84" s="148"/>
      <c r="AC84" s="148"/>
      <c r="AE84" s="148"/>
      <c r="AF84" s="148"/>
      <c r="AG84" s="148"/>
      <c r="AH84" s="148"/>
      <c r="AI84" s="148"/>
      <c r="AJ84" s="148"/>
      <c r="AK84" s="148"/>
    </row>
    <row r="85" spans="1:37" s="19" customFormat="1" ht="15" x14ac:dyDescent="0.2">
      <c r="A85" s="128"/>
      <c r="B85" s="128"/>
      <c r="C85" s="129"/>
      <c r="D85" s="128"/>
      <c r="E85" s="128"/>
      <c r="F85" s="128"/>
      <c r="G85" s="128"/>
      <c r="H85" s="128"/>
      <c r="I85" s="128"/>
      <c r="J85" s="128"/>
      <c r="K85" s="128"/>
      <c r="L85" s="128"/>
      <c r="M85" s="128"/>
      <c r="N85" s="128"/>
      <c r="O85" s="128"/>
      <c r="P85" s="128"/>
      <c r="Q85" s="128"/>
      <c r="R85" s="128"/>
      <c r="S85" s="128"/>
      <c r="T85" s="128"/>
      <c r="U85" s="130"/>
      <c r="V85" s="148"/>
      <c r="W85" s="148"/>
      <c r="X85" s="148"/>
      <c r="Y85" s="148"/>
      <c r="Z85" s="148"/>
      <c r="AA85" s="148"/>
      <c r="AB85" s="148"/>
      <c r="AC85" s="148"/>
      <c r="AE85" s="148"/>
      <c r="AF85" s="148"/>
      <c r="AG85" s="148"/>
      <c r="AH85" s="148"/>
      <c r="AI85" s="148"/>
      <c r="AJ85" s="148"/>
      <c r="AK85" s="148"/>
    </row>
    <row r="86" spans="1:37" s="19" customFormat="1" ht="15" x14ac:dyDescent="0.2">
      <c r="A86" s="128"/>
      <c r="B86" s="128"/>
      <c r="C86" s="129"/>
      <c r="D86" s="128"/>
      <c r="E86" s="128"/>
      <c r="F86" s="128"/>
      <c r="G86" s="128"/>
      <c r="H86" s="128"/>
      <c r="I86" s="128"/>
      <c r="J86" s="128"/>
      <c r="K86" s="128"/>
      <c r="L86" s="128"/>
      <c r="M86" s="128"/>
      <c r="N86" s="128"/>
      <c r="O86" s="128"/>
      <c r="P86" s="128"/>
      <c r="Q86" s="128"/>
      <c r="R86" s="128"/>
      <c r="S86" s="128"/>
      <c r="T86" s="128"/>
      <c r="U86" s="130"/>
      <c r="V86" s="148"/>
      <c r="W86" s="148"/>
      <c r="X86" s="148"/>
      <c r="Y86" s="148"/>
      <c r="Z86" s="148"/>
      <c r="AA86" s="148"/>
      <c r="AB86" s="148"/>
      <c r="AC86" s="148"/>
      <c r="AE86" s="148"/>
      <c r="AF86" s="148"/>
      <c r="AG86" s="148"/>
      <c r="AH86" s="148"/>
      <c r="AI86" s="148"/>
      <c r="AJ86" s="148"/>
      <c r="AK86" s="148"/>
    </row>
    <row r="87" spans="1:37" s="19" customFormat="1" ht="15" x14ac:dyDescent="0.2">
      <c r="A87" s="128"/>
      <c r="B87" s="128"/>
      <c r="C87" s="129"/>
      <c r="D87" s="128"/>
      <c r="E87" s="128"/>
      <c r="F87" s="128"/>
      <c r="G87" s="128"/>
      <c r="H87" s="128"/>
      <c r="I87" s="128"/>
      <c r="J87" s="128"/>
      <c r="K87" s="128"/>
      <c r="L87" s="128"/>
      <c r="M87" s="128"/>
      <c r="N87" s="128"/>
      <c r="O87" s="128"/>
      <c r="P87" s="128"/>
      <c r="Q87" s="128"/>
      <c r="R87" s="128"/>
      <c r="S87" s="128"/>
      <c r="T87" s="128"/>
      <c r="U87" s="130"/>
      <c r="V87" s="148"/>
      <c r="W87" s="148"/>
      <c r="X87" s="148"/>
      <c r="Y87" s="148"/>
      <c r="Z87" s="148"/>
      <c r="AA87" s="148"/>
      <c r="AB87" s="148"/>
      <c r="AC87" s="148"/>
      <c r="AE87" s="148"/>
      <c r="AF87" s="148"/>
      <c r="AG87" s="148"/>
      <c r="AH87" s="148"/>
      <c r="AI87" s="148"/>
      <c r="AJ87" s="148"/>
      <c r="AK87" s="148"/>
    </row>
    <row r="88" spans="1:37" s="19" customFormat="1" ht="15" x14ac:dyDescent="0.2">
      <c r="A88" s="128"/>
      <c r="B88" s="128"/>
      <c r="C88" s="129"/>
      <c r="D88" s="128"/>
      <c r="E88" s="128"/>
      <c r="F88" s="128"/>
      <c r="G88" s="128"/>
      <c r="H88" s="128"/>
      <c r="I88" s="128"/>
      <c r="J88" s="128"/>
      <c r="K88" s="128"/>
      <c r="L88" s="128"/>
      <c r="M88" s="128"/>
      <c r="N88" s="128"/>
      <c r="O88" s="128"/>
      <c r="P88" s="128"/>
      <c r="Q88" s="128"/>
      <c r="R88" s="128"/>
      <c r="S88" s="128"/>
      <c r="T88" s="128"/>
      <c r="U88" s="130"/>
      <c r="V88" s="148"/>
      <c r="W88" s="148"/>
      <c r="X88" s="148"/>
      <c r="Y88" s="148"/>
      <c r="Z88" s="148"/>
      <c r="AA88" s="148"/>
      <c r="AB88" s="148"/>
      <c r="AC88" s="148"/>
      <c r="AE88" s="148"/>
      <c r="AF88" s="148"/>
      <c r="AG88" s="148"/>
      <c r="AH88" s="148"/>
      <c r="AI88" s="148"/>
      <c r="AJ88" s="148"/>
      <c r="AK88" s="148"/>
    </row>
    <row r="89" spans="1:37" s="19" customFormat="1" ht="15" x14ac:dyDescent="0.2">
      <c r="A89" s="128"/>
      <c r="B89" s="128"/>
      <c r="C89" s="129"/>
      <c r="D89" s="128"/>
      <c r="E89" s="128"/>
      <c r="F89" s="128"/>
      <c r="G89" s="128"/>
      <c r="H89" s="128"/>
      <c r="I89" s="128"/>
      <c r="J89" s="128"/>
      <c r="K89" s="128"/>
      <c r="L89" s="128"/>
      <c r="M89" s="128"/>
      <c r="N89" s="128"/>
      <c r="O89" s="128"/>
      <c r="P89" s="128"/>
      <c r="Q89" s="128"/>
      <c r="R89" s="128"/>
      <c r="S89" s="128"/>
      <c r="T89" s="128"/>
      <c r="U89" s="130"/>
      <c r="V89" s="148"/>
      <c r="W89" s="148"/>
      <c r="X89" s="148"/>
      <c r="Y89" s="148"/>
      <c r="Z89" s="148"/>
      <c r="AA89" s="148"/>
      <c r="AB89" s="148"/>
      <c r="AC89" s="148"/>
      <c r="AE89" s="148"/>
      <c r="AF89" s="148"/>
      <c r="AG89" s="148"/>
      <c r="AH89" s="148"/>
      <c r="AI89" s="148"/>
      <c r="AJ89" s="148"/>
      <c r="AK89" s="148"/>
    </row>
    <row r="90" spans="1:37" s="19" customFormat="1" ht="15" x14ac:dyDescent="0.2">
      <c r="A90" s="128"/>
      <c r="B90" s="128"/>
      <c r="C90" s="129"/>
      <c r="D90" s="128"/>
      <c r="E90" s="128"/>
      <c r="F90" s="128"/>
      <c r="G90" s="128"/>
      <c r="H90" s="128"/>
      <c r="I90" s="128"/>
      <c r="J90" s="128"/>
      <c r="K90" s="128"/>
      <c r="L90" s="128"/>
      <c r="M90" s="128"/>
      <c r="N90" s="128"/>
      <c r="O90" s="128"/>
      <c r="P90" s="128"/>
      <c r="Q90" s="128"/>
      <c r="R90" s="128"/>
      <c r="S90" s="128"/>
      <c r="T90" s="128"/>
      <c r="U90" s="130"/>
      <c r="V90" s="148"/>
      <c r="W90" s="148"/>
      <c r="X90" s="148"/>
      <c r="Y90" s="148"/>
      <c r="Z90" s="148"/>
      <c r="AA90" s="148"/>
      <c r="AB90" s="148"/>
      <c r="AC90" s="148"/>
      <c r="AE90" s="148"/>
      <c r="AF90" s="148"/>
      <c r="AG90" s="148"/>
      <c r="AH90" s="148"/>
      <c r="AI90" s="148"/>
      <c r="AJ90" s="148"/>
      <c r="AK90" s="148"/>
    </row>
    <row r="91" spans="1:37" s="19" customFormat="1" ht="15" x14ac:dyDescent="0.2">
      <c r="A91" s="128"/>
      <c r="B91" s="128"/>
      <c r="C91" s="129"/>
      <c r="D91" s="128"/>
      <c r="E91" s="128"/>
      <c r="F91" s="128"/>
      <c r="G91" s="128"/>
      <c r="H91" s="128"/>
      <c r="I91" s="128"/>
      <c r="J91" s="128"/>
      <c r="K91" s="128"/>
      <c r="L91" s="128"/>
      <c r="M91" s="128"/>
      <c r="N91" s="128"/>
      <c r="O91" s="128"/>
      <c r="P91" s="128"/>
      <c r="Q91" s="128"/>
      <c r="R91" s="128"/>
      <c r="S91" s="128"/>
      <c r="T91" s="128"/>
      <c r="U91" s="130"/>
      <c r="V91" s="148"/>
      <c r="W91" s="148"/>
      <c r="X91" s="148"/>
      <c r="Y91" s="148"/>
      <c r="Z91" s="148"/>
      <c r="AA91" s="148"/>
      <c r="AB91" s="148"/>
      <c r="AC91" s="148"/>
      <c r="AE91" s="148"/>
      <c r="AF91" s="148"/>
      <c r="AG91" s="148"/>
      <c r="AH91" s="148"/>
      <c r="AI91" s="148"/>
      <c r="AJ91" s="148"/>
      <c r="AK91" s="148"/>
    </row>
    <row r="92" spans="1:37" s="19" customFormat="1" ht="15" x14ac:dyDescent="0.2">
      <c r="A92" s="128"/>
      <c r="B92" s="128"/>
      <c r="C92" s="129"/>
      <c r="D92" s="128"/>
      <c r="E92" s="128"/>
      <c r="F92" s="128"/>
      <c r="G92" s="128"/>
      <c r="H92" s="128"/>
      <c r="I92" s="128"/>
      <c r="J92" s="128"/>
      <c r="K92" s="128"/>
      <c r="L92" s="128"/>
      <c r="M92" s="128"/>
      <c r="N92" s="128"/>
      <c r="O92" s="128"/>
      <c r="P92" s="128"/>
      <c r="Q92" s="128"/>
      <c r="R92" s="128"/>
      <c r="S92" s="128"/>
      <c r="T92" s="128"/>
      <c r="U92" s="130"/>
      <c r="V92" s="148"/>
      <c r="W92" s="148"/>
      <c r="X92" s="148"/>
      <c r="Y92" s="148"/>
      <c r="Z92" s="148"/>
      <c r="AA92" s="148"/>
      <c r="AB92" s="148"/>
      <c r="AC92" s="148"/>
      <c r="AE92" s="148"/>
      <c r="AF92" s="148"/>
      <c r="AG92" s="148"/>
      <c r="AH92" s="148"/>
      <c r="AI92" s="148"/>
      <c r="AJ92" s="148"/>
      <c r="AK92" s="148"/>
    </row>
    <row r="93" spans="1:37" s="19" customFormat="1" ht="15" x14ac:dyDescent="0.2">
      <c r="A93" s="128"/>
      <c r="B93" s="128"/>
      <c r="C93" s="129"/>
      <c r="D93" s="128"/>
      <c r="E93" s="128"/>
      <c r="F93" s="128"/>
      <c r="G93" s="128"/>
      <c r="H93" s="128"/>
      <c r="I93" s="128"/>
      <c r="J93" s="128"/>
      <c r="K93" s="128"/>
      <c r="L93" s="128"/>
      <c r="M93" s="128"/>
      <c r="N93" s="128"/>
      <c r="O93" s="128"/>
      <c r="P93" s="128"/>
      <c r="Q93" s="128"/>
      <c r="R93" s="128"/>
      <c r="S93" s="128"/>
      <c r="T93" s="128"/>
      <c r="U93" s="130"/>
      <c r="V93" s="148"/>
      <c r="W93" s="148"/>
      <c r="X93" s="148"/>
      <c r="Y93" s="148"/>
      <c r="Z93" s="148"/>
      <c r="AA93" s="148"/>
      <c r="AB93" s="148"/>
      <c r="AC93" s="148"/>
      <c r="AE93" s="148"/>
      <c r="AF93" s="148"/>
      <c r="AG93" s="148"/>
      <c r="AH93" s="148"/>
      <c r="AI93" s="148"/>
      <c r="AJ93" s="148"/>
      <c r="AK93" s="148"/>
    </row>
    <row r="94" spans="1:37" s="19" customFormat="1" ht="15" x14ac:dyDescent="0.2">
      <c r="A94" s="128"/>
      <c r="B94" s="128"/>
      <c r="C94" s="129"/>
      <c r="D94" s="128"/>
      <c r="E94" s="128"/>
      <c r="F94" s="128"/>
      <c r="G94" s="128"/>
      <c r="H94" s="128"/>
      <c r="I94" s="128"/>
      <c r="J94" s="128"/>
      <c r="K94" s="128"/>
      <c r="L94" s="128"/>
      <c r="M94" s="128"/>
      <c r="N94" s="128"/>
      <c r="O94" s="128"/>
      <c r="P94" s="128"/>
      <c r="Q94" s="128"/>
      <c r="R94" s="128"/>
      <c r="S94" s="128"/>
      <c r="T94" s="128"/>
      <c r="U94" s="130"/>
      <c r="V94" s="148"/>
      <c r="W94" s="148"/>
      <c r="X94" s="148"/>
      <c r="Y94" s="148"/>
      <c r="Z94" s="148"/>
      <c r="AA94" s="148"/>
      <c r="AB94" s="148"/>
      <c r="AC94" s="148"/>
      <c r="AE94" s="148"/>
      <c r="AF94" s="148"/>
      <c r="AG94" s="148"/>
      <c r="AH94" s="148"/>
      <c r="AI94" s="148"/>
      <c r="AJ94" s="148"/>
      <c r="AK94" s="148"/>
    </row>
    <row r="95" spans="1:37" s="19" customFormat="1" ht="15" x14ac:dyDescent="0.2">
      <c r="A95" s="128"/>
      <c r="B95" s="128"/>
      <c r="C95" s="129"/>
      <c r="D95" s="128"/>
      <c r="E95" s="128"/>
      <c r="F95" s="128"/>
      <c r="G95" s="128"/>
      <c r="H95" s="128"/>
      <c r="I95" s="128"/>
      <c r="J95" s="128"/>
      <c r="K95" s="128"/>
      <c r="L95" s="128"/>
      <c r="M95" s="128"/>
      <c r="N95" s="128"/>
      <c r="O95" s="128"/>
      <c r="P95" s="128"/>
      <c r="Q95" s="128"/>
      <c r="R95" s="128"/>
      <c r="S95" s="128"/>
      <c r="T95" s="128"/>
      <c r="U95" s="130"/>
      <c r="V95" s="148"/>
      <c r="W95" s="148"/>
      <c r="X95" s="148"/>
      <c r="Y95" s="148"/>
      <c r="Z95" s="148"/>
      <c r="AA95" s="148"/>
      <c r="AB95" s="148"/>
      <c r="AC95" s="148"/>
      <c r="AE95" s="148"/>
      <c r="AF95" s="148"/>
      <c r="AG95" s="148"/>
      <c r="AH95" s="148"/>
      <c r="AI95" s="148"/>
      <c r="AJ95" s="148"/>
      <c r="AK95" s="148"/>
    </row>
    <row r="96" spans="1:37" s="19" customFormat="1" ht="15" x14ac:dyDescent="0.2">
      <c r="A96" s="128"/>
      <c r="B96" s="128"/>
      <c r="C96" s="129"/>
      <c r="D96" s="128"/>
      <c r="E96" s="128"/>
      <c r="F96" s="128"/>
      <c r="G96" s="128"/>
      <c r="H96" s="128"/>
      <c r="I96" s="128"/>
      <c r="J96" s="128"/>
      <c r="K96" s="128"/>
      <c r="L96" s="128"/>
      <c r="M96" s="128"/>
      <c r="N96" s="128"/>
      <c r="O96" s="128"/>
      <c r="P96" s="128"/>
      <c r="Q96" s="128"/>
      <c r="R96" s="128"/>
      <c r="S96" s="128"/>
      <c r="T96" s="128"/>
      <c r="U96" s="130"/>
      <c r="V96" s="148"/>
      <c r="W96" s="148"/>
      <c r="X96" s="148"/>
      <c r="Y96" s="148"/>
      <c r="Z96" s="148"/>
      <c r="AA96" s="148"/>
      <c r="AB96" s="148"/>
      <c r="AC96" s="148"/>
      <c r="AE96" s="148"/>
      <c r="AF96" s="148"/>
      <c r="AG96" s="148"/>
      <c r="AH96" s="148"/>
      <c r="AI96" s="148"/>
      <c r="AJ96" s="148"/>
      <c r="AK96" s="148"/>
    </row>
    <row r="97" spans="1:37" s="19" customFormat="1" ht="15" x14ac:dyDescent="0.2">
      <c r="A97" s="128"/>
      <c r="B97" s="128"/>
      <c r="C97" s="129"/>
      <c r="D97" s="128"/>
      <c r="E97" s="128"/>
      <c r="F97" s="128"/>
      <c r="G97" s="128"/>
      <c r="H97" s="128"/>
      <c r="I97" s="128"/>
      <c r="J97" s="128"/>
      <c r="K97" s="128"/>
      <c r="L97" s="128"/>
      <c r="M97" s="128"/>
      <c r="N97" s="128"/>
      <c r="O97" s="128"/>
      <c r="P97" s="128"/>
      <c r="Q97" s="128"/>
      <c r="R97" s="128"/>
      <c r="S97" s="128"/>
      <c r="T97" s="128"/>
      <c r="U97" s="130"/>
      <c r="V97" s="148"/>
      <c r="W97" s="148"/>
      <c r="X97" s="148"/>
      <c r="Y97" s="148"/>
      <c r="Z97" s="148"/>
      <c r="AA97" s="148"/>
      <c r="AB97" s="148"/>
      <c r="AC97" s="148"/>
      <c r="AE97" s="148"/>
      <c r="AF97" s="148"/>
      <c r="AG97" s="148"/>
      <c r="AH97" s="148"/>
      <c r="AI97" s="148"/>
      <c r="AJ97" s="148"/>
      <c r="AK97" s="148"/>
    </row>
    <row r="98" spans="1:37" s="19" customFormat="1" ht="15" x14ac:dyDescent="0.2">
      <c r="A98" s="128"/>
      <c r="B98" s="128"/>
      <c r="C98" s="129"/>
      <c r="D98" s="128"/>
      <c r="E98" s="128"/>
      <c r="F98" s="128"/>
      <c r="G98" s="128"/>
      <c r="H98" s="128"/>
      <c r="I98" s="128"/>
      <c r="J98" s="128"/>
      <c r="K98" s="128"/>
      <c r="L98" s="128"/>
      <c r="M98" s="128"/>
      <c r="N98" s="128"/>
      <c r="O98" s="128"/>
      <c r="P98" s="128"/>
      <c r="Q98" s="128"/>
      <c r="R98" s="128"/>
      <c r="S98" s="128"/>
      <c r="T98" s="128"/>
      <c r="U98" s="130"/>
      <c r="V98" s="148"/>
      <c r="W98" s="148"/>
      <c r="X98" s="148"/>
      <c r="Y98" s="148"/>
      <c r="Z98" s="148"/>
      <c r="AA98" s="148"/>
      <c r="AB98" s="148"/>
      <c r="AC98" s="148"/>
      <c r="AE98" s="148"/>
      <c r="AF98" s="148"/>
      <c r="AG98" s="148"/>
      <c r="AH98" s="148"/>
      <c r="AI98" s="148"/>
      <c r="AJ98" s="148"/>
      <c r="AK98" s="148"/>
    </row>
    <row r="99" spans="1:37" ht="6" customHeight="1" x14ac:dyDescent="0.2">
      <c r="A99" s="277"/>
      <c r="B99" s="277"/>
      <c r="C99" s="277"/>
      <c r="D99" s="277"/>
      <c r="E99" s="277"/>
      <c r="F99" s="277"/>
      <c r="G99" s="277"/>
      <c r="H99" s="277"/>
      <c r="I99" s="277"/>
      <c r="J99" s="277"/>
      <c r="K99" s="277"/>
      <c r="L99" s="277"/>
      <c r="M99" s="277"/>
      <c r="N99" s="277"/>
      <c r="O99" s="277"/>
      <c r="P99" s="277"/>
      <c r="Q99" s="277"/>
      <c r="R99" s="277"/>
      <c r="S99" s="277"/>
      <c r="T99" s="239"/>
    </row>
    <row r="100" spans="1:37" x14ac:dyDescent="0.2">
      <c r="A100" s="131"/>
      <c r="B100" s="131"/>
      <c r="C100" s="132"/>
      <c r="D100" s="131"/>
      <c r="E100" s="131"/>
      <c r="F100" s="131"/>
      <c r="G100" s="131"/>
      <c r="H100" s="131"/>
      <c r="I100" s="131"/>
      <c r="J100" s="131"/>
      <c r="K100" s="131"/>
      <c r="L100" s="131"/>
      <c r="M100" s="131"/>
      <c r="N100" s="131"/>
      <c r="O100" s="131"/>
      <c r="P100" s="131"/>
      <c r="Q100" s="131"/>
      <c r="R100" s="131"/>
      <c r="S100" s="131"/>
      <c r="T100" s="240"/>
    </row>
    <row r="101" spans="1:37" x14ac:dyDescent="0.2">
      <c r="A101" s="131"/>
      <c r="B101" s="131"/>
      <c r="C101" s="132"/>
      <c r="D101" s="131"/>
      <c r="E101" s="131"/>
      <c r="F101" s="131"/>
      <c r="G101" s="131"/>
      <c r="H101" s="131"/>
      <c r="I101" s="131"/>
      <c r="J101" s="131"/>
      <c r="K101" s="131"/>
      <c r="L101" s="131"/>
      <c r="M101" s="131"/>
      <c r="N101" s="131"/>
      <c r="O101" s="131"/>
      <c r="P101" s="131"/>
      <c r="Q101" s="131"/>
      <c r="R101" s="131"/>
      <c r="S101" s="131"/>
      <c r="T101" s="240"/>
    </row>
    <row r="102" spans="1:37" x14ac:dyDescent="0.2">
      <c r="A102" s="131"/>
      <c r="B102" s="131"/>
      <c r="C102" s="132"/>
      <c r="D102" s="131"/>
      <c r="E102" s="131"/>
      <c r="F102" s="131"/>
      <c r="G102" s="131"/>
      <c r="H102" s="131"/>
      <c r="I102" s="131"/>
      <c r="J102" s="131"/>
      <c r="K102" s="131"/>
      <c r="L102" s="131"/>
      <c r="M102" s="131"/>
      <c r="N102" s="131"/>
      <c r="O102" s="131"/>
      <c r="P102" s="131"/>
      <c r="Q102" s="131"/>
      <c r="R102" s="131"/>
      <c r="S102" s="131"/>
      <c r="T102" s="240"/>
    </row>
    <row r="103" spans="1:37" x14ac:dyDescent="0.2">
      <c r="A103" s="131"/>
      <c r="B103" s="131"/>
      <c r="C103" s="132"/>
      <c r="D103" s="131"/>
      <c r="E103" s="131"/>
      <c r="F103" s="131"/>
      <c r="G103" s="131"/>
      <c r="H103" s="131"/>
      <c r="I103" s="131"/>
      <c r="J103" s="131"/>
      <c r="K103" s="131"/>
      <c r="L103" s="131"/>
      <c r="M103" s="131"/>
      <c r="N103" s="131"/>
      <c r="O103" s="131"/>
      <c r="P103" s="131"/>
      <c r="Q103" s="131"/>
      <c r="R103" s="131"/>
      <c r="S103" s="131"/>
      <c r="T103" s="240"/>
    </row>
    <row r="104" spans="1:37" s="92" customFormat="1" x14ac:dyDescent="0.2">
      <c r="A104" s="131"/>
      <c r="B104" s="131"/>
      <c r="C104" s="132"/>
      <c r="D104" s="131"/>
      <c r="E104" s="131"/>
      <c r="F104" s="131"/>
      <c r="G104" s="131"/>
      <c r="H104" s="131"/>
      <c r="I104" s="131"/>
      <c r="J104" s="131"/>
      <c r="K104" s="131"/>
      <c r="L104" s="131"/>
      <c r="M104" s="131"/>
      <c r="N104" s="131"/>
      <c r="O104" s="131"/>
      <c r="P104" s="131"/>
      <c r="Q104" s="131"/>
      <c r="R104" s="131"/>
      <c r="S104" s="131"/>
      <c r="T104" s="240"/>
      <c r="V104" s="141"/>
      <c r="W104" s="141"/>
      <c r="X104" s="141"/>
      <c r="Y104" s="141"/>
      <c r="Z104" s="141"/>
      <c r="AA104" s="65">
        <v>2</v>
      </c>
      <c r="AB104" s="141"/>
      <c r="AC104" s="141"/>
      <c r="AD104"/>
      <c r="AE104" s="141"/>
      <c r="AF104" s="141"/>
      <c r="AG104" s="141"/>
      <c r="AH104" s="141"/>
      <c r="AI104" s="141"/>
      <c r="AJ104" s="141"/>
      <c r="AK104" s="141"/>
    </row>
    <row r="105" spans="1:37" s="92" customFormat="1" x14ac:dyDescent="0.2">
      <c r="A105" s="131"/>
      <c r="B105" s="131"/>
      <c r="C105" s="132"/>
      <c r="D105" s="131"/>
      <c r="E105" s="131"/>
      <c r="F105" s="131"/>
      <c r="G105" s="131"/>
      <c r="H105" s="131"/>
      <c r="I105" s="131"/>
      <c r="J105" s="131"/>
      <c r="K105" s="131"/>
      <c r="L105" s="131"/>
      <c r="M105" s="131"/>
      <c r="N105" s="131"/>
      <c r="O105" s="131"/>
      <c r="P105" s="131"/>
      <c r="Q105" s="131"/>
      <c r="R105" s="131"/>
      <c r="S105" s="131"/>
      <c r="T105" s="240"/>
      <c r="V105" s="141"/>
      <c r="W105" s="141"/>
      <c r="X105" s="141"/>
      <c r="Y105" s="141"/>
      <c r="Z105" s="141"/>
      <c r="AA105" s="65">
        <v>143</v>
      </c>
      <c r="AB105" s="141"/>
      <c r="AC105" s="141"/>
      <c r="AD105"/>
      <c r="AE105" s="141"/>
      <c r="AF105" s="141"/>
      <c r="AG105" s="141"/>
      <c r="AH105" s="141"/>
      <c r="AI105" s="141"/>
      <c r="AJ105" s="141"/>
      <c r="AK105" s="141"/>
    </row>
    <row r="106" spans="1:37" s="92" customFormat="1" x14ac:dyDescent="0.2">
      <c r="A106" s="131"/>
      <c r="B106" s="131"/>
      <c r="C106" s="132"/>
      <c r="D106" s="131"/>
      <c r="E106" s="131"/>
      <c r="F106" s="131"/>
      <c r="G106" s="131"/>
      <c r="H106" s="131"/>
      <c r="I106" s="131"/>
      <c r="J106" s="131"/>
      <c r="K106" s="131"/>
      <c r="L106" s="131"/>
      <c r="M106" s="131"/>
      <c r="N106" s="131"/>
      <c r="O106" s="131"/>
      <c r="P106" s="131"/>
      <c r="Q106" s="131"/>
      <c r="R106" s="131"/>
      <c r="S106" s="131"/>
      <c r="T106" s="240"/>
      <c r="V106" s="141"/>
      <c r="W106" s="141"/>
      <c r="X106" s="141"/>
      <c r="Y106" s="141"/>
      <c r="Z106" s="141"/>
      <c r="AA106" s="65">
        <v>85</v>
      </c>
      <c r="AB106" s="141"/>
      <c r="AC106" s="141"/>
      <c r="AD106"/>
      <c r="AE106" s="141"/>
      <c r="AF106" s="141"/>
      <c r="AG106" s="141"/>
      <c r="AH106" s="141"/>
      <c r="AI106" s="141"/>
      <c r="AJ106" s="141"/>
      <c r="AK106" s="141"/>
    </row>
    <row r="107" spans="1:37" s="92" customFormat="1" x14ac:dyDescent="0.2">
      <c r="A107" s="131"/>
      <c r="B107" s="131"/>
      <c r="C107" s="132"/>
      <c r="D107" s="131"/>
      <c r="E107" s="131"/>
      <c r="F107" s="131"/>
      <c r="G107" s="131"/>
      <c r="H107" s="131"/>
      <c r="I107" s="131"/>
      <c r="J107" s="131"/>
      <c r="K107" s="131"/>
      <c r="L107" s="131"/>
      <c r="M107" s="131"/>
      <c r="N107" s="131"/>
      <c r="O107" s="131"/>
      <c r="P107" s="131"/>
      <c r="Q107" s="131"/>
      <c r="R107" s="131"/>
      <c r="S107" s="131"/>
      <c r="T107" s="240"/>
      <c r="V107" s="141"/>
      <c r="W107" s="141"/>
      <c r="X107" s="141"/>
      <c r="Y107" s="141"/>
      <c r="Z107" s="141"/>
      <c r="AA107" s="65">
        <v>18</v>
      </c>
      <c r="AB107" s="141"/>
      <c r="AC107" s="141"/>
      <c r="AD107"/>
      <c r="AE107" s="141"/>
      <c r="AF107" s="141"/>
      <c r="AG107" s="141"/>
      <c r="AH107" s="141"/>
      <c r="AI107" s="141"/>
      <c r="AJ107" s="141"/>
      <c r="AK107" s="141"/>
    </row>
    <row r="108" spans="1:37" s="92" customFormat="1" ht="6" customHeight="1" x14ac:dyDescent="0.2">
      <c r="A108" s="277"/>
      <c r="B108" s="277"/>
      <c r="C108" s="277"/>
      <c r="D108" s="277"/>
      <c r="E108" s="277"/>
      <c r="F108" s="277"/>
      <c r="G108" s="277"/>
      <c r="H108" s="277"/>
      <c r="I108" s="277"/>
      <c r="J108" s="277"/>
      <c r="K108" s="277"/>
      <c r="L108" s="277"/>
      <c r="M108" s="277"/>
      <c r="N108" s="277"/>
      <c r="O108" s="277"/>
      <c r="P108" s="277"/>
      <c r="Q108" s="277"/>
      <c r="R108" s="277"/>
      <c r="S108" s="277"/>
      <c r="T108" s="239"/>
      <c r="V108" s="141"/>
      <c r="W108" s="141"/>
      <c r="X108" s="141"/>
      <c r="Y108" s="141"/>
      <c r="Z108" s="141"/>
      <c r="AA108" s="53"/>
      <c r="AB108" s="141"/>
      <c r="AC108" s="141"/>
      <c r="AD108"/>
      <c r="AE108" s="141"/>
      <c r="AF108" s="141"/>
      <c r="AG108" s="141"/>
      <c r="AH108" s="141"/>
      <c r="AI108" s="141"/>
      <c r="AJ108" s="141"/>
      <c r="AK108" s="141"/>
    </row>
    <row r="109" spans="1:37" s="92" customFormat="1" ht="11.45" customHeight="1" x14ac:dyDescent="0.2">
      <c r="A109" s="315" t="s">
        <v>46</v>
      </c>
      <c r="B109" s="315"/>
      <c r="C109" s="315"/>
      <c r="D109" s="315"/>
      <c r="E109" s="315"/>
      <c r="F109" s="315"/>
      <c r="G109" s="315"/>
      <c r="H109" s="315"/>
      <c r="I109" s="315"/>
      <c r="J109" s="315"/>
      <c r="K109" s="315"/>
      <c r="L109" s="315"/>
      <c r="M109" s="315"/>
      <c r="N109" s="315"/>
      <c r="O109" s="315"/>
      <c r="P109" s="315"/>
      <c r="Q109" s="315"/>
      <c r="R109" s="315"/>
      <c r="S109" s="315"/>
      <c r="T109" s="239"/>
      <c r="V109" s="141"/>
      <c r="W109" s="141"/>
      <c r="X109" s="141"/>
      <c r="Y109" s="141"/>
      <c r="Z109" s="141"/>
      <c r="AA109" s="10"/>
      <c r="AB109" s="141"/>
      <c r="AC109" s="141"/>
      <c r="AD109"/>
      <c r="AE109" s="141"/>
      <c r="AF109" s="141"/>
      <c r="AG109" s="141"/>
      <c r="AH109" s="141"/>
      <c r="AI109" s="141"/>
      <c r="AJ109" s="141"/>
      <c r="AK109" s="141"/>
    </row>
    <row r="110" spans="1:37" x14ac:dyDescent="0.2">
      <c r="AA110" s="65">
        <v>12</v>
      </c>
    </row>
    <row r="111" spans="1:37" x14ac:dyDescent="0.2">
      <c r="AA111" s="65">
        <v>2</v>
      </c>
    </row>
    <row r="112" spans="1:37" x14ac:dyDescent="0.2">
      <c r="AA112" s="65">
        <v>143</v>
      </c>
    </row>
    <row r="113" spans="27:27" x14ac:dyDescent="0.2">
      <c r="AA113" s="65">
        <v>6</v>
      </c>
    </row>
    <row r="114" spans="27:27" x14ac:dyDescent="0.2">
      <c r="AA114" s="10"/>
    </row>
    <row r="115" spans="27:27" x14ac:dyDescent="0.2">
      <c r="AA115" s="10"/>
    </row>
    <row r="116" spans="27:27" x14ac:dyDescent="0.2">
      <c r="AA116" s="65">
        <v>2</v>
      </c>
    </row>
    <row r="117" spans="27:27" x14ac:dyDescent="0.2">
      <c r="AA117" s="65">
        <v>143</v>
      </c>
    </row>
    <row r="118" spans="27:27" x14ac:dyDescent="0.2">
      <c r="AA118" s="65">
        <v>12</v>
      </c>
    </row>
    <row r="119" spans="27:27" x14ac:dyDescent="0.2">
      <c r="AA119" s="65">
        <v>134</v>
      </c>
    </row>
  </sheetData>
  <sortState ref="B12:S30">
    <sortCondition descending="1" ref="S12"/>
  </sortState>
  <mergeCells count="43">
    <mergeCell ref="A109:S109"/>
    <mergeCell ref="G10:G11"/>
    <mergeCell ref="G50:G51"/>
    <mergeCell ref="N50:N51"/>
    <mergeCell ref="O50:O51"/>
    <mergeCell ref="P50:P51"/>
    <mergeCell ref="Q50:Q51"/>
    <mergeCell ref="R50:R51"/>
    <mergeCell ref="B51:E51"/>
    <mergeCell ref="R10:R11"/>
    <mergeCell ref="B11:E11"/>
    <mergeCell ref="A50:E50"/>
    <mergeCell ref="F50:F51"/>
    <mergeCell ref="H50:H51"/>
    <mergeCell ref="I50:I51"/>
    <mergeCell ref="J50:J51"/>
    <mergeCell ref="K50:K51"/>
    <mergeCell ref="L50:L51"/>
    <mergeCell ref="M50:M51"/>
    <mergeCell ref="L10:L11"/>
    <mergeCell ref="M10:M11"/>
    <mergeCell ref="N10:N11"/>
    <mergeCell ref="O10:O11"/>
    <mergeCell ref="P10:P11"/>
    <mergeCell ref="Q10:Q11"/>
    <mergeCell ref="F8:H8"/>
    <mergeCell ref="I8:K8"/>
    <mergeCell ref="L8:O8"/>
    <mergeCell ref="P8:R8"/>
    <mergeCell ref="A10:E10"/>
    <mergeCell ref="F10:F11"/>
    <mergeCell ref="H10:H11"/>
    <mergeCell ref="I10:I11"/>
    <mergeCell ref="J10:J11"/>
    <mergeCell ref="K10:K11"/>
    <mergeCell ref="A1:S1"/>
    <mergeCell ref="A2:S2"/>
    <mergeCell ref="D3:L3"/>
    <mergeCell ref="A5:S5"/>
    <mergeCell ref="F7:H7"/>
    <mergeCell ref="I7:K7"/>
    <mergeCell ref="L7:O7"/>
    <mergeCell ref="P7:R7"/>
  </mergeCells>
  <conditionalFormatting sqref="W12:W47 AA12:AA26">
    <cfRule type="cellIs" dxfId="5" priority="2" operator="equal">
      <formula>0</formula>
    </cfRule>
  </conditionalFormatting>
  <conditionalFormatting sqref="W52:W70">
    <cfRule type="cellIs" dxfId="4" priority="1" operator="equal">
      <formula>0</formula>
    </cfRule>
  </conditionalFormatting>
  <pageMargins left="0.39370078740157483" right="0.23622047244094491" top="0.31496062992125984" bottom="0.31496062992125984" header="0.23622047244094491" footer="0.19685039370078741"/>
  <pageSetup paperSize="9" scale="68" orientation="portrait" horizontalDpi="4294967294" verticalDpi="4294967293"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dimension ref="A1:AJ102"/>
  <sheetViews>
    <sheetView zoomScale="75" zoomScaleNormal="75" workbookViewId="0">
      <selection sqref="A1:R1"/>
    </sheetView>
  </sheetViews>
  <sheetFormatPr defaultColWidth="8.85546875" defaultRowHeight="12.75" outlineLevelRow="1" outlineLevelCol="1" x14ac:dyDescent="0.2"/>
  <cols>
    <col min="1" max="1" width="4.85546875" style="92" customWidth="1"/>
    <col min="2" max="2" width="5.42578125" style="92" customWidth="1"/>
    <col min="3" max="3" width="15.42578125" style="109" customWidth="1"/>
    <col min="4" max="4" width="24.28515625" style="92" customWidth="1"/>
    <col min="5" max="5" width="36.28515625" style="92" customWidth="1"/>
    <col min="6" max="17" width="4.140625" style="92" customWidth="1"/>
    <col min="18" max="18" width="6.7109375" style="92" customWidth="1"/>
    <col min="19" max="19" width="6.7109375" style="130" customWidth="1"/>
    <col min="20" max="20" width="3.85546875" style="92" hidden="1" customWidth="1" outlineLevel="1"/>
    <col min="21" max="21" width="4.7109375" style="141" hidden="1" customWidth="1" outlineLevel="1"/>
    <col min="22" max="25" width="3.7109375" style="141" hidden="1" customWidth="1" outlineLevel="1"/>
    <col min="26" max="26" width="4.7109375" style="141" hidden="1" customWidth="1" outlineLevel="1"/>
    <col min="27" max="28" width="3.7109375" style="141" hidden="1" customWidth="1" outlineLevel="1"/>
    <col min="29" max="29" width="8.85546875" hidden="1" customWidth="1" outlineLevel="1"/>
    <col min="30" max="33" width="3.7109375" style="141" hidden="1" customWidth="1" outlineLevel="1"/>
    <col min="34" max="34" width="3.7109375" style="141" customWidth="1" collapsed="1"/>
    <col min="35" max="36" width="8.85546875" style="141"/>
  </cols>
  <sheetData>
    <row r="1" spans="1:36" ht="33.75" customHeight="1" x14ac:dyDescent="0.2">
      <c r="A1" s="322" t="str">
        <f>CTRL!B7</f>
        <v>R E G I O N E M   O R L I C K A   L A N Š K R O U N   2 0 1 4</v>
      </c>
      <c r="B1" s="322"/>
      <c r="C1" s="322"/>
      <c r="D1" s="322"/>
      <c r="E1" s="322"/>
      <c r="F1" s="322"/>
      <c r="G1" s="322"/>
      <c r="H1" s="322"/>
      <c r="I1" s="322"/>
      <c r="J1" s="322"/>
      <c r="K1" s="322"/>
      <c r="L1" s="322"/>
      <c r="M1" s="322"/>
      <c r="N1" s="322"/>
      <c r="O1" s="322"/>
      <c r="P1" s="322"/>
      <c r="Q1" s="322"/>
      <c r="R1" s="322"/>
      <c r="S1" s="228"/>
    </row>
    <row r="2" spans="1:36" ht="15.75" x14ac:dyDescent="0.2">
      <c r="A2" s="323" t="str">
        <f>CTRL!B8</f>
        <v>28. ročník mezinárodního cyklistického závodu juniorů / 28th edition of international cycling race of juniors</v>
      </c>
      <c r="B2" s="323"/>
      <c r="C2" s="323"/>
      <c r="D2" s="323"/>
      <c r="E2" s="323"/>
      <c r="F2" s="323"/>
      <c r="G2" s="323"/>
      <c r="H2" s="323"/>
      <c r="I2" s="323"/>
      <c r="J2" s="323"/>
      <c r="K2" s="323"/>
      <c r="L2" s="323"/>
      <c r="M2" s="323"/>
      <c r="N2" s="323"/>
      <c r="O2" s="323"/>
      <c r="P2" s="323"/>
      <c r="Q2" s="323"/>
      <c r="R2" s="323"/>
      <c r="S2" s="229"/>
    </row>
    <row r="3" spans="1:36" ht="18.75" x14ac:dyDescent="0.3">
      <c r="D3" s="324" t="str">
        <f>CTRL!B23</f>
        <v>po 2. etapě / after 2nd Stage</v>
      </c>
      <c r="E3" s="324"/>
      <c r="F3" s="324"/>
      <c r="G3" s="324"/>
      <c r="H3" s="324"/>
      <c r="I3" s="324"/>
      <c r="J3" s="324"/>
      <c r="K3" s="324"/>
      <c r="R3" s="110" t="str">
        <f>"Com.no.: 16/" &amp; CTRL!B27</f>
        <v>Com.no.: 16/31</v>
      </c>
      <c r="S3" s="230"/>
    </row>
    <row r="4" spans="1:36" x14ac:dyDescent="0.2">
      <c r="A4" s="13" t="str">
        <f>"Datum / Date: "&amp;TEXT(CTRL!B11,"dd.mm.rrrr")</f>
        <v>Datum / Date: 09.08.2014</v>
      </c>
      <c r="R4" s="111" t="str">
        <f>"Místo konání / Place: "&amp;CTRL!B16&amp;""</f>
        <v>Místo konání / Place: Lanškroun (CZE)</v>
      </c>
      <c r="S4" s="231"/>
    </row>
    <row r="5" spans="1:36" ht="21" x14ac:dyDescent="0.2">
      <c r="A5" s="325" t="s">
        <v>225</v>
      </c>
      <c r="B5" s="325"/>
      <c r="C5" s="325"/>
      <c r="D5" s="325"/>
      <c r="E5" s="325"/>
      <c r="F5" s="325"/>
      <c r="G5" s="325"/>
      <c r="H5" s="325"/>
      <c r="I5" s="325"/>
      <c r="J5" s="325"/>
      <c r="K5" s="325"/>
      <c r="L5" s="325"/>
      <c r="M5" s="325"/>
      <c r="N5" s="325"/>
      <c r="O5" s="325"/>
      <c r="P5" s="325"/>
      <c r="Q5" s="325"/>
      <c r="R5" s="325"/>
      <c r="S5" s="232"/>
    </row>
    <row r="6" spans="1:36" ht="10.5" customHeight="1" x14ac:dyDescent="0.2">
      <c r="A6" s="193"/>
      <c r="B6" s="193"/>
      <c r="C6" s="193"/>
      <c r="D6" s="193"/>
      <c r="E6" s="193"/>
      <c r="F6" s="193"/>
      <c r="G6" s="193"/>
      <c r="H6" s="193"/>
      <c r="I6" s="193"/>
      <c r="J6" s="193"/>
      <c r="K6" s="193"/>
      <c r="L6" s="193"/>
      <c r="M6" s="193"/>
      <c r="N6" s="193"/>
      <c r="O6" s="193"/>
      <c r="P6" s="193"/>
      <c r="Q6" s="193"/>
      <c r="R6" s="193"/>
      <c r="S6" s="232"/>
    </row>
    <row r="7" spans="1:36" x14ac:dyDescent="0.2">
      <c r="A7" s="194" t="s">
        <v>0</v>
      </c>
      <c r="B7" s="194" t="s">
        <v>1</v>
      </c>
      <c r="C7" s="194" t="s">
        <v>2</v>
      </c>
      <c r="D7" s="194" t="s">
        <v>3</v>
      </c>
      <c r="E7" s="194" t="s">
        <v>4</v>
      </c>
      <c r="F7" s="326" t="s">
        <v>78</v>
      </c>
      <c r="G7" s="326"/>
      <c r="H7" s="326" t="s">
        <v>19</v>
      </c>
      <c r="I7" s="326"/>
      <c r="J7" s="326"/>
      <c r="K7" s="326" t="s">
        <v>80</v>
      </c>
      <c r="L7" s="326"/>
      <c r="M7" s="326"/>
      <c r="N7" s="326"/>
      <c r="O7" s="326" t="s">
        <v>81</v>
      </c>
      <c r="P7" s="326"/>
      <c r="Q7" s="326"/>
      <c r="R7" s="194" t="s">
        <v>21</v>
      </c>
      <c r="S7" s="233"/>
    </row>
    <row r="8" spans="1:36" x14ac:dyDescent="0.2">
      <c r="A8" s="192" t="s">
        <v>6</v>
      </c>
      <c r="B8" s="192" t="s">
        <v>7</v>
      </c>
      <c r="C8" s="192" t="s">
        <v>8</v>
      </c>
      <c r="D8" s="192" t="s">
        <v>9</v>
      </c>
      <c r="E8" s="192" t="s">
        <v>15</v>
      </c>
      <c r="F8" s="321" t="s">
        <v>79</v>
      </c>
      <c r="G8" s="321"/>
      <c r="H8" s="321" t="s">
        <v>82</v>
      </c>
      <c r="I8" s="321"/>
      <c r="J8" s="321"/>
      <c r="K8" s="321" t="s">
        <v>83</v>
      </c>
      <c r="L8" s="321"/>
      <c r="M8" s="321"/>
      <c r="N8" s="321"/>
      <c r="O8" s="321" t="s">
        <v>84</v>
      </c>
      <c r="P8" s="321"/>
      <c r="Q8" s="321"/>
      <c r="R8" s="192" t="s">
        <v>22</v>
      </c>
      <c r="S8" s="234"/>
      <c r="U8" s="142"/>
    </row>
    <row r="9" spans="1:36" ht="9.75" customHeight="1" thickBot="1" x14ac:dyDescent="0.25"/>
    <row r="10" spans="1:36" ht="44.1" customHeight="1" x14ac:dyDescent="0.2">
      <c r="A10" s="320" t="s">
        <v>77</v>
      </c>
      <c r="B10" s="320"/>
      <c r="C10" s="320"/>
      <c r="D10" s="320"/>
      <c r="E10" s="320"/>
      <c r="F10" s="313"/>
      <c r="G10" s="311" t="s">
        <v>34</v>
      </c>
      <c r="H10" s="309" t="s">
        <v>112</v>
      </c>
      <c r="I10" s="311" t="s">
        <v>113</v>
      </c>
      <c r="J10" s="318" t="s">
        <v>108</v>
      </c>
      <c r="K10" s="309" t="s">
        <v>115</v>
      </c>
      <c r="L10" s="311" t="s">
        <v>116</v>
      </c>
      <c r="M10" s="311" t="s">
        <v>118</v>
      </c>
      <c r="N10" s="318" t="s">
        <v>109</v>
      </c>
      <c r="O10" s="309" t="s">
        <v>122</v>
      </c>
      <c r="P10" s="311" t="s">
        <v>123</v>
      </c>
      <c r="Q10" s="318" t="s">
        <v>110</v>
      </c>
      <c r="R10" s="191"/>
      <c r="S10" s="235"/>
      <c r="T10" s="143" t="s">
        <v>213</v>
      </c>
      <c r="U10" s="143" t="s">
        <v>206</v>
      </c>
      <c r="V10" s="143" t="s">
        <v>205</v>
      </c>
      <c r="X10" s="143" t="s">
        <v>207</v>
      </c>
      <c r="Y10" s="143" t="s">
        <v>206</v>
      </c>
      <c r="Z10" s="143" t="s">
        <v>208</v>
      </c>
    </row>
    <row r="11" spans="1:36" ht="18.95" customHeight="1" x14ac:dyDescent="0.2">
      <c r="A11" s="112"/>
      <c r="B11" s="316"/>
      <c r="C11" s="317"/>
      <c r="D11" s="317"/>
      <c r="E11" s="317"/>
      <c r="F11" s="314"/>
      <c r="G11" s="312"/>
      <c r="H11" s="310"/>
      <c r="I11" s="312"/>
      <c r="J11" s="319"/>
      <c r="K11" s="310"/>
      <c r="L11" s="312"/>
      <c r="M11" s="312"/>
      <c r="N11" s="319"/>
      <c r="O11" s="310"/>
      <c r="P11" s="312"/>
      <c r="Q11" s="319"/>
      <c r="R11" s="113"/>
      <c r="S11" s="236"/>
      <c r="T11" s="141"/>
      <c r="Z11" s="144"/>
    </row>
    <row r="12" spans="1:36" ht="14.1" customHeight="1" x14ac:dyDescent="0.2">
      <c r="A12" s="114">
        <v>1</v>
      </c>
      <c r="B12" s="115">
        <v>17</v>
      </c>
      <c r="C12" s="115" t="str">
        <f t="shared" ref="C12:C39" si="0">VLOOKUP($B12,STARTOVKA,2,0)</f>
        <v>GER19980912</v>
      </c>
      <c r="D12" s="116" t="str">
        <f t="shared" ref="D12:D39" si="1">VLOOKUP($B12,STARTOVKA,3,0)</f>
        <v>CLAUSS Marc</v>
      </c>
      <c r="E12" s="117" t="str">
        <f t="shared" ref="E12:E39" si="2">VLOOKUP($B12,STARTOVKA,4,0)</f>
        <v>JUNIOREN SCHWALBE TEAM SACHSEN</v>
      </c>
      <c r="F12" s="138"/>
      <c r="G12" s="118">
        <v>12</v>
      </c>
      <c r="H12" s="118"/>
      <c r="I12" s="118"/>
      <c r="J12" s="118">
        <v>25</v>
      </c>
      <c r="K12" s="118"/>
      <c r="L12" s="118"/>
      <c r="M12" s="118"/>
      <c r="N12" s="118"/>
      <c r="O12" s="118"/>
      <c r="P12" s="118"/>
      <c r="Q12" s="118"/>
      <c r="R12" s="119">
        <f t="shared" ref="R12:R38" si="3">SUM(F12:P12)</f>
        <v>37</v>
      </c>
      <c r="S12" s="237"/>
      <c r="T12" s="241">
        <f t="shared" ref="T12:T51" si="4">VLOOKUP(B12,AFTER2,12,0)</f>
        <v>1</v>
      </c>
      <c r="U12" s="145" t="e">
        <f t="shared" ref="U12:U51" si="5">VLOOKUP(B12,$X$12:$Y$26,2,0)</f>
        <v>#N/A</v>
      </c>
      <c r="V12" s="241">
        <f t="shared" ref="V12:V38" si="6">IFERROR(VLOOKUP(B12,ACTIVERIDERS2,1,0),0)</f>
        <v>17</v>
      </c>
      <c r="X12" s="146"/>
      <c r="Y12" s="147">
        <v>25</v>
      </c>
      <c r="Z12" s="141">
        <f t="shared" ref="Z12:Z26" si="7">IFERROR(VLOOKUP(X12,BODOVACITST2,1,0),0)</f>
        <v>0</v>
      </c>
      <c r="AD12" s="91" t="s">
        <v>92</v>
      </c>
      <c r="AE12" s="91"/>
    </row>
    <row r="13" spans="1:36" ht="14.1" customHeight="1" x14ac:dyDescent="0.2">
      <c r="A13" s="114">
        <v>2</v>
      </c>
      <c r="B13" s="115">
        <v>40</v>
      </c>
      <c r="C13" s="115" t="e">
        <f t="shared" si="0"/>
        <v>#N/A</v>
      </c>
      <c r="D13" s="116" t="e">
        <f t="shared" si="1"/>
        <v>#N/A</v>
      </c>
      <c r="E13" s="117" t="e">
        <f t="shared" si="2"/>
        <v>#N/A</v>
      </c>
      <c r="F13" s="138"/>
      <c r="G13" s="118">
        <v>25</v>
      </c>
      <c r="H13" s="118"/>
      <c r="I13" s="118"/>
      <c r="J13" s="118">
        <v>12</v>
      </c>
      <c r="K13" s="118"/>
      <c r="L13" s="118"/>
      <c r="M13" s="118"/>
      <c r="N13" s="118"/>
      <c r="O13" s="118"/>
      <c r="P13" s="118"/>
      <c r="Q13" s="118"/>
      <c r="R13" s="119">
        <f t="shared" si="3"/>
        <v>37</v>
      </c>
      <c r="S13" s="237"/>
      <c r="T13" s="241">
        <f t="shared" si="4"/>
        <v>2</v>
      </c>
      <c r="U13" s="145" t="e">
        <f t="shared" si="5"/>
        <v>#N/A</v>
      </c>
      <c r="V13" s="241">
        <f t="shared" si="6"/>
        <v>40</v>
      </c>
      <c r="X13" s="146"/>
      <c r="Y13" s="147">
        <v>20</v>
      </c>
      <c r="Z13" s="141">
        <f t="shared" si="7"/>
        <v>0</v>
      </c>
      <c r="AD13" s="22"/>
      <c r="AE13" s="22" t="s">
        <v>93</v>
      </c>
    </row>
    <row r="14" spans="1:36" s="22" customFormat="1" ht="14.1" customHeight="1" x14ac:dyDescent="0.2">
      <c r="A14" s="114">
        <v>3</v>
      </c>
      <c r="B14" s="115">
        <v>76</v>
      </c>
      <c r="C14" s="115" t="e">
        <f t="shared" si="0"/>
        <v>#N/A</v>
      </c>
      <c r="D14" s="116" t="e">
        <f t="shared" si="1"/>
        <v>#N/A</v>
      </c>
      <c r="E14" s="117" t="e">
        <f t="shared" si="2"/>
        <v>#N/A</v>
      </c>
      <c r="F14" s="138"/>
      <c r="G14" s="118">
        <v>10</v>
      </c>
      <c r="H14" s="118"/>
      <c r="I14" s="118"/>
      <c r="J14" s="118">
        <v>20</v>
      </c>
      <c r="K14" s="118"/>
      <c r="L14" s="118"/>
      <c r="M14" s="118"/>
      <c r="N14" s="118"/>
      <c r="O14" s="118"/>
      <c r="P14" s="118"/>
      <c r="Q14" s="118"/>
      <c r="R14" s="119">
        <f t="shared" si="3"/>
        <v>30</v>
      </c>
      <c r="S14" s="237"/>
      <c r="T14" s="241">
        <f t="shared" si="4"/>
        <v>6</v>
      </c>
      <c r="U14" s="145" t="e">
        <f t="shared" si="5"/>
        <v>#N/A</v>
      </c>
      <c r="V14" s="241">
        <f t="shared" si="6"/>
        <v>76</v>
      </c>
      <c r="X14" s="146"/>
      <c r="Y14" s="147">
        <v>16</v>
      </c>
      <c r="Z14" s="141">
        <f t="shared" si="7"/>
        <v>0</v>
      </c>
      <c r="AA14" s="141"/>
      <c r="AB14" s="141"/>
      <c r="AE14" s="22" t="s">
        <v>94</v>
      </c>
      <c r="AG14" s="141"/>
      <c r="AH14" s="141"/>
      <c r="AI14" s="141"/>
      <c r="AJ14" s="141"/>
    </row>
    <row r="15" spans="1:36" s="22" customFormat="1" ht="14.1" customHeight="1" x14ac:dyDescent="0.2">
      <c r="A15" s="114">
        <v>4</v>
      </c>
      <c r="B15" s="115">
        <v>7</v>
      </c>
      <c r="C15" s="115" t="str">
        <f t="shared" si="0"/>
        <v>GER19970419</v>
      </c>
      <c r="D15" s="116" t="str">
        <f t="shared" si="1"/>
        <v>BURCHARDT Karl</v>
      </c>
      <c r="E15" s="117" t="str">
        <f t="shared" si="2"/>
        <v>RSC TURBINE ERFURT</v>
      </c>
      <c r="F15" s="138"/>
      <c r="G15" s="118">
        <v>16</v>
      </c>
      <c r="H15" s="118"/>
      <c r="I15" s="118"/>
      <c r="J15" s="118">
        <v>8</v>
      </c>
      <c r="K15" s="118"/>
      <c r="L15" s="118"/>
      <c r="M15" s="118"/>
      <c r="N15" s="118"/>
      <c r="O15" s="118"/>
      <c r="P15" s="118"/>
      <c r="Q15" s="118"/>
      <c r="R15" s="119">
        <f t="shared" si="3"/>
        <v>24</v>
      </c>
      <c r="S15" s="237"/>
      <c r="T15" s="241">
        <f t="shared" si="4"/>
        <v>4</v>
      </c>
      <c r="U15" s="145" t="e">
        <f t="shared" si="5"/>
        <v>#N/A</v>
      </c>
      <c r="V15" s="241">
        <f t="shared" si="6"/>
        <v>7</v>
      </c>
      <c r="X15" s="146"/>
      <c r="Y15" s="147">
        <v>14</v>
      </c>
      <c r="Z15" s="141">
        <f t="shared" si="7"/>
        <v>0</v>
      </c>
      <c r="AA15" s="141"/>
      <c r="AB15" s="141"/>
      <c r="AE15" s="22" t="s">
        <v>95</v>
      </c>
      <c r="AG15" s="141"/>
      <c r="AH15" s="141"/>
      <c r="AI15" s="141"/>
      <c r="AJ15" s="141"/>
    </row>
    <row r="16" spans="1:36" s="22" customFormat="1" ht="14.1" customHeight="1" x14ac:dyDescent="0.2">
      <c r="A16" s="114">
        <v>5</v>
      </c>
      <c r="B16" s="115">
        <v>108</v>
      </c>
      <c r="C16" s="115" t="e">
        <f t="shared" si="0"/>
        <v>#N/A</v>
      </c>
      <c r="D16" s="116" t="e">
        <f t="shared" si="1"/>
        <v>#N/A</v>
      </c>
      <c r="E16" s="117" t="e">
        <f t="shared" si="2"/>
        <v>#N/A</v>
      </c>
      <c r="F16" s="138"/>
      <c r="G16" s="118">
        <v>20</v>
      </c>
      <c r="H16" s="118"/>
      <c r="I16" s="118"/>
      <c r="J16" s="118"/>
      <c r="K16" s="118"/>
      <c r="L16" s="118"/>
      <c r="M16" s="118"/>
      <c r="N16" s="118"/>
      <c r="O16" s="118"/>
      <c r="P16" s="118"/>
      <c r="Q16" s="118"/>
      <c r="R16" s="119">
        <f t="shared" si="3"/>
        <v>20</v>
      </c>
      <c r="S16" s="237"/>
      <c r="T16" s="241">
        <f t="shared" si="4"/>
        <v>3</v>
      </c>
      <c r="U16" s="145" t="e">
        <f t="shared" si="5"/>
        <v>#N/A</v>
      </c>
      <c r="V16" s="241">
        <f t="shared" si="6"/>
        <v>108</v>
      </c>
      <c r="X16" s="146"/>
      <c r="Y16" s="147">
        <v>12</v>
      </c>
      <c r="Z16" s="141">
        <f t="shared" si="7"/>
        <v>0</v>
      </c>
      <c r="AA16" s="141"/>
      <c r="AB16" s="141"/>
      <c r="AD16" s="141"/>
      <c r="AE16" s="141"/>
      <c r="AF16" s="141"/>
      <c r="AG16" s="141"/>
      <c r="AH16" s="141"/>
      <c r="AI16" s="141"/>
      <c r="AJ16" s="141"/>
    </row>
    <row r="17" spans="1:36" s="22" customFormat="1" ht="14.1" customHeight="1" x14ac:dyDescent="0.2">
      <c r="A17" s="114">
        <v>6</v>
      </c>
      <c r="B17" s="115">
        <v>107</v>
      </c>
      <c r="C17" s="115" t="str">
        <f t="shared" si="0"/>
        <v>CZE19970110</v>
      </c>
      <c r="D17" s="116" t="str">
        <f t="shared" si="1"/>
        <v xml:space="preserve">KŘIKAVA Jakub </v>
      </c>
      <c r="E17" s="117" t="str">
        <f t="shared" si="2"/>
        <v xml:space="preserve">TJ ZČE CYKLISTIKA PLZEŇ </v>
      </c>
      <c r="F17" s="138"/>
      <c r="G17" s="118"/>
      <c r="H17" s="118"/>
      <c r="I17" s="118"/>
      <c r="J17" s="118">
        <v>16</v>
      </c>
      <c r="K17" s="118"/>
      <c r="L17" s="118"/>
      <c r="M17" s="118"/>
      <c r="N17" s="118"/>
      <c r="O17" s="118"/>
      <c r="P17" s="118"/>
      <c r="Q17" s="118"/>
      <c r="R17" s="119">
        <f t="shared" si="3"/>
        <v>16</v>
      </c>
      <c r="S17" s="237"/>
      <c r="T17" s="241">
        <f t="shared" si="4"/>
        <v>11</v>
      </c>
      <c r="U17" s="145" t="e">
        <f t="shared" si="5"/>
        <v>#N/A</v>
      </c>
      <c r="V17" s="241">
        <f t="shared" si="6"/>
        <v>107</v>
      </c>
      <c r="X17" s="146"/>
      <c r="Y17" s="147">
        <v>10</v>
      </c>
      <c r="Z17" s="141">
        <f t="shared" si="7"/>
        <v>0</v>
      </c>
      <c r="AA17" s="141"/>
      <c r="AB17" s="141"/>
      <c r="AD17" s="91" t="s">
        <v>245</v>
      </c>
      <c r="AE17" s="91"/>
      <c r="AF17" s="141"/>
      <c r="AG17" s="141"/>
      <c r="AH17" s="141"/>
      <c r="AI17" s="141"/>
      <c r="AJ17" s="141"/>
    </row>
    <row r="18" spans="1:36" s="22" customFormat="1" ht="14.1" customHeight="1" x14ac:dyDescent="0.2">
      <c r="A18" s="114">
        <v>7</v>
      </c>
      <c r="B18" s="115">
        <v>74</v>
      </c>
      <c r="C18" s="115" t="str">
        <f t="shared" si="0"/>
        <v>SVK19980324</v>
      </c>
      <c r="D18" s="116" t="str">
        <f t="shared" si="1"/>
        <v>KOVÁČ Milan</v>
      </c>
      <c r="E18" s="117" t="str">
        <f t="shared" si="2"/>
        <v>SLÁVIA ŠG TRENČÍN</v>
      </c>
      <c r="F18" s="138"/>
      <c r="G18" s="118">
        <v>2</v>
      </c>
      <c r="H18" s="118"/>
      <c r="I18" s="118"/>
      <c r="J18" s="118">
        <v>14</v>
      </c>
      <c r="K18" s="118"/>
      <c r="L18" s="118"/>
      <c r="M18" s="118"/>
      <c r="N18" s="118"/>
      <c r="O18" s="118"/>
      <c r="P18" s="118"/>
      <c r="Q18" s="118"/>
      <c r="R18" s="119">
        <f t="shared" si="3"/>
        <v>16</v>
      </c>
      <c r="S18" s="237"/>
      <c r="T18" s="241">
        <f t="shared" si="4"/>
        <v>16</v>
      </c>
      <c r="U18" s="145" t="e">
        <f t="shared" si="5"/>
        <v>#N/A</v>
      </c>
      <c r="V18" s="241">
        <f t="shared" si="6"/>
        <v>74</v>
      </c>
      <c r="X18" s="146"/>
      <c r="Y18" s="147">
        <v>9</v>
      </c>
      <c r="Z18" s="141">
        <f t="shared" si="7"/>
        <v>0</v>
      </c>
      <c r="AA18" s="141"/>
      <c r="AB18" s="141"/>
      <c r="AD18" s="141"/>
      <c r="AE18" s="22" t="s">
        <v>246</v>
      </c>
      <c r="AF18" s="141"/>
      <c r="AG18" s="141"/>
      <c r="AH18" s="141"/>
      <c r="AI18" s="141"/>
      <c r="AJ18" s="141"/>
    </row>
    <row r="19" spans="1:36" s="22" customFormat="1" ht="14.1" customHeight="1" x14ac:dyDescent="0.2">
      <c r="A19" s="114">
        <v>8</v>
      </c>
      <c r="B19" s="115">
        <v>89</v>
      </c>
      <c r="C19" s="115" t="e">
        <f t="shared" si="0"/>
        <v>#N/A</v>
      </c>
      <c r="D19" s="116" t="e">
        <f t="shared" si="1"/>
        <v>#N/A</v>
      </c>
      <c r="E19" s="117" t="e">
        <f t="shared" si="2"/>
        <v>#N/A</v>
      </c>
      <c r="F19" s="138"/>
      <c r="G19" s="118">
        <v>14</v>
      </c>
      <c r="H19" s="118"/>
      <c r="I19" s="118"/>
      <c r="J19" s="118"/>
      <c r="K19" s="118"/>
      <c r="L19" s="118"/>
      <c r="M19" s="118"/>
      <c r="N19" s="118"/>
      <c r="O19" s="118"/>
      <c r="P19" s="118"/>
      <c r="Q19" s="118"/>
      <c r="R19" s="119">
        <f t="shared" si="3"/>
        <v>14</v>
      </c>
      <c r="S19" s="237"/>
      <c r="T19" s="241">
        <f t="shared" si="4"/>
        <v>5</v>
      </c>
      <c r="U19" s="145" t="e">
        <f t="shared" si="5"/>
        <v>#N/A</v>
      </c>
      <c r="V19" s="241">
        <f t="shared" si="6"/>
        <v>89</v>
      </c>
      <c r="X19" s="146"/>
      <c r="Y19" s="147">
        <v>8</v>
      </c>
      <c r="Z19" s="141">
        <f t="shared" si="7"/>
        <v>0</v>
      </c>
      <c r="AA19" s="141"/>
      <c r="AB19" s="141"/>
      <c r="AD19" s="141"/>
      <c r="AE19" s="141"/>
      <c r="AF19" s="141"/>
      <c r="AG19" s="141"/>
      <c r="AH19" s="141"/>
      <c r="AI19" s="141"/>
      <c r="AJ19" s="141"/>
    </row>
    <row r="20" spans="1:36" s="22" customFormat="1" ht="14.1" customHeight="1" x14ac:dyDescent="0.2">
      <c r="A20" s="114">
        <v>9</v>
      </c>
      <c r="B20" s="115">
        <v>96</v>
      </c>
      <c r="C20" s="115" t="str">
        <f t="shared" si="0"/>
        <v>CZE19960516</v>
      </c>
      <c r="D20" s="116" t="str">
        <f t="shared" si="1"/>
        <v xml:space="preserve">SCHMIDT Vít </v>
      </c>
      <c r="E20" s="117" t="str">
        <f t="shared" si="2"/>
        <v xml:space="preserve">TJ FAVORIT BRNO </v>
      </c>
      <c r="F20" s="138"/>
      <c r="G20" s="118">
        <v>9</v>
      </c>
      <c r="H20" s="118"/>
      <c r="I20" s="118"/>
      <c r="J20" s="118">
        <v>2</v>
      </c>
      <c r="K20" s="118"/>
      <c r="L20" s="118"/>
      <c r="M20" s="118"/>
      <c r="N20" s="118"/>
      <c r="O20" s="118"/>
      <c r="P20" s="118"/>
      <c r="Q20" s="118"/>
      <c r="R20" s="119">
        <f t="shared" si="3"/>
        <v>11</v>
      </c>
      <c r="S20" s="237"/>
      <c r="T20" s="241">
        <f t="shared" si="4"/>
        <v>7</v>
      </c>
      <c r="U20" s="145" t="e">
        <f t="shared" si="5"/>
        <v>#N/A</v>
      </c>
      <c r="V20" s="241">
        <f t="shared" si="6"/>
        <v>96</v>
      </c>
      <c r="X20" s="146"/>
      <c r="Y20" s="147">
        <v>7</v>
      </c>
      <c r="Z20" s="141">
        <f t="shared" si="7"/>
        <v>0</v>
      </c>
      <c r="AA20" s="141"/>
      <c r="AB20" s="141"/>
      <c r="AD20" s="141"/>
      <c r="AE20" s="141"/>
      <c r="AF20" s="141"/>
      <c r="AG20" s="141"/>
      <c r="AH20" s="141"/>
      <c r="AI20" s="141"/>
      <c r="AJ20" s="141"/>
    </row>
    <row r="21" spans="1:36" s="22" customFormat="1" ht="14.1" customHeight="1" x14ac:dyDescent="0.2">
      <c r="A21" s="114">
        <v>10</v>
      </c>
      <c r="B21" s="115">
        <v>26</v>
      </c>
      <c r="C21" s="115" t="e">
        <f t="shared" si="0"/>
        <v>#N/A</v>
      </c>
      <c r="D21" s="116" t="e">
        <f t="shared" si="1"/>
        <v>#N/A</v>
      </c>
      <c r="E21" s="117" t="e">
        <f t="shared" si="2"/>
        <v>#N/A</v>
      </c>
      <c r="F21" s="138"/>
      <c r="G21" s="118"/>
      <c r="H21" s="118"/>
      <c r="I21" s="118"/>
      <c r="J21" s="118">
        <v>10</v>
      </c>
      <c r="K21" s="118"/>
      <c r="L21" s="118"/>
      <c r="M21" s="118"/>
      <c r="N21" s="118"/>
      <c r="O21" s="118"/>
      <c r="P21" s="118"/>
      <c r="Q21" s="118"/>
      <c r="R21" s="119">
        <f t="shared" si="3"/>
        <v>10</v>
      </c>
      <c r="S21" s="237"/>
      <c r="T21" s="241">
        <f t="shared" si="4"/>
        <v>19</v>
      </c>
      <c r="U21" s="145" t="e">
        <f t="shared" si="5"/>
        <v>#N/A</v>
      </c>
      <c r="V21" s="241">
        <f t="shared" si="6"/>
        <v>26</v>
      </c>
      <c r="X21" s="146"/>
      <c r="Y21" s="147">
        <v>6</v>
      </c>
      <c r="Z21" s="141">
        <f t="shared" si="7"/>
        <v>0</v>
      </c>
      <c r="AA21" s="141"/>
      <c r="AB21" s="141"/>
      <c r="AD21" s="141"/>
      <c r="AE21" s="141"/>
      <c r="AF21" s="141"/>
      <c r="AG21" s="141"/>
      <c r="AH21" s="141"/>
      <c r="AI21" s="141"/>
      <c r="AJ21" s="141"/>
    </row>
    <row r="22" spans="1:36" s="22" customFormat="1" ht="14.1" customHeight="1" x14ac:dyDescent="0.2">
      <c r="A22" s="114">
        <v>11</v>
      </c>
      <c r="B22" s="115">
        <v>90</v>
      </c>
      <c r="C22" s="115" t="e">
        <f t="shared" si="0"/>
        <v>#N/A</v>
      </c>
      <c r="D22" s="116" t="e">
        <f t="shared" si="1"/>
        <v>#N/A</v>
      </c>
      <c r="E22" s="117" t="e">
        <f t="shared" si="2"/>
        <v>#N/A</v>
      </c>
      <c r="F22" s="138"/>
      <c r="G22" s="118"/>
      <c r="H22" s="118"/>
      <c r="I22" s="118"/>
      <c r="J22" s="118">
        <v>9</v>
      </c>
      <c r="K22" s="118"/>
      <c r="L22" s="118"/>
      <c r="M22" s="118"/>
      <c r="N22" s="118"/>
      <c r="O22" s="118"/>
      <c r="P22" s="118"/>
      <c r="Q22" s="118"/>
      <c r="R22" s="119">
        <f t="shared" si="3"/>
        <v>9</v>
      </c>
      <c r="S22" s="237"/>
      <c r="T22" s="241">
        <f t="shared" si="4"/>
        <v>25</v>
      </c>
      <c r="U22" s="145" t="e">
        <f t="shared" si="5"/>
        <v>#N/A</v>
      </c>
      <c r="V22" s="241">
        <f t="shared" si="6"/>
        <v>90</v>
      </c>
      <c r="X22" s="146"/>
      <c r="Y22" s="147">
        <v>5</v>
      </c>
      <c r="Z22" s="141">
        <f t="shared" si="7"/>
        <v>0</v>
      </c>
      <c r="AA22" s="141"/>
      <c r="AB22" s="141"/>
      <c r="AD22" s="141"/>
      <c r="AE22" s="141"/>
      <c r="AF22" s="141"/>
      <c r="AG22" s="141"/>
      <c r="AH22" s="141"/>
      <c r="AI22" s="141"/>
      <c r="AJ22" s="141"/>
    </row>
    <row r="23" spans="1:36" s="22" customFormat="1" ht="14.1" customHeight="1" x14ac:dyDescent="0.2">
      <c r="A23" s="114">
        <v>12</v>
      </c>
      <c r="B23" s="115">
        <v>48</v>
      </c>
      <c r="C23" s="115" t="str">
        <f t="shared" si="0"/>
        <v>CZE19981009</v>
      </c>
      <c r="D23" s="116" t="str">
        <f t="shared" si="1"/>
        <v xml:space="preserve">SIRŮČEK Václav </v>
      </c>
      <c r="E23" s="117" t="str">
        <f t="shared" si="2"/>
        <v>KC KOOPERATIVA SG JABLONEC N.N</v>
      </c>
      <c r="F23" s="138"/>
      <c r="G23" s="118">
        <v>8</v>
      </c>
      <c r="H23" s="118"/>
      <c r="I23" s="118"/>
      <c r="J23" s="118"/>
      <c r="K23" s="118"/>
      <c r="L23" s="118"/>
      <c r="M23" s="118"/>
      <c r="N23" s="118"/>
      <c r="O23" s="118"/>
      <c r="P23" s="118"/>
      <c r="Q23" s="118"/>
      <c r="R23" s="119">
        <f t="shared" si="3"/>
        <v>8</v>
      </c>
      <c r="S23" s="237"/>
      <c r="T23" s="241">
        <f t="shared" si="4"/>
        <v>8</v>
      </c>
      <c r="U23" s="145" t="e">
        <f t="shared" si="5"/>
        <v>#N/A</v>
      </c>
      <c r="V23" s="241">
        <f t="shared" si="6"/>
        <v>48</v>
      </c>
      <c r="X23" s="146"/>
      <c r="Y23" s="147">
        <v>4</v>
      </c>
      <c r="Z23" s="141">
        <f t="shared" si="7"/>
        <v>0</v>
      </c>
      <c r="AA23" s="141"/>
      <c r="AB23" s="141"/>
      <c r="AD23" s="141"/>
      <c r="AE23" s="141"/>
      <c r="AF23" s="141"/>
      <c r="AG23" s="141"/>
      <c r="AH23" s="141"/>
      <c r="AI23" s="141"/>
      <c r="AJ23" s="141"/>
    </row>
    <row r="24" spans="1:36" s="22" customFormat="1" ht="14.1" customHeight="1" x14ac:dyDescent="0.2">
      <c r="A24" s="114">
        <v>13</v>
      </c>
      <c r="B24" s="115">
        <v>77</v>
      </c>
      <c r="C24" s="115" t="e">
        <f t="shared" si="0"/>
        <v>#N/A</v>
      </c>
      <c r="D24" s="116" t="e">
        <f t="shared" si="1"/>
        <v>#N/A</v>
      </c>
      <c r="E24" s="117" t="e">
        <f t="shared" si="2"/>
        <v>#N/A</v>
      </c>
      <c r="F24" s="138"/>
      <c r="G24" s="118">
        <v>7</v>
      </c>
      <c r="H24" s="118"/>
      <c r="I24" s="118"/>
      <c r="J24" s="118"/>
      <c r="K24" s="118"/>
      <c r="L24" s="118"/>
      <c r="M24" s="118"/>
      <c r="N24" s="118"/>
      <c r="O24" s="118"/>
      <c r="P24" s="118"/>
      <c r="Q24" s="118"/>
      <c r="R24" s="119">
        <f t="shared" si="3"/>
        <v>7</v>
      </c>
      <c r="S24" s="237"/>
      <c r="T24" s="241">
        <f t="shared" si="4"/>
        <v>10</v>
      </c>
      <c r="U24" s="145" t="e">
        <f t="shared" si="5"/>
        <v>#N/A</v>
      </c>
      <c r="V24" s="241">
        <f t="shared" si="6"/>
        <v>77</v>
      </c>
      <c r="X24" s="146"/>
      <c r="Y24" s="147">
        <v>3</v>
      </c>
      <c r="Z24" s="141">
        <f t="shared" si="7"/>
        <v>0</v>
      </c>
      <c r="AA24" s="141"/>
      <c r="AB24" s="141"/>
      <c r="AD24" s="141"/>
      <c r="AE24" s="141"/>
      <c r="AF24" s="141"/>
      <c r="AG24" s="141"/>
      <c r="AH24" s="141"/>
      <c r="AI24" s="141"/>
      <c r="AJ24" s="141"/>
    </row>
    <row r="25" spans="1:36" s="22" customFormat="1" ht="14.1" customHeight="1" x14ac:dyDescent="0.2">
      <c r="A25" s="114">
        <v>14</v>
      </c>
      <c r="B25" s="115">
        <v>19</v>
      </c>
      <c r="C25" s="115" t="e">
        <f t="shared" si="0"/>
        <v>#N/A</v>
      </c>
      <c r="D25" s="116" t="e">
        <f t="shared" si="1"/>
        <v>#N/A</v>
      </c>
      <c r="E25" s="117" t="e">
        <f t="shared" si="2"/>
        <v>#N/A</v>
      </c>
      <c r="F25" s="138"/>
      <c r="G25" s="118">
        <v>1</v>
      </c>
      <c r="H25" s="118"/>
      <c r="I25" s="118"/>
      <c r="J25" s="118">
        <v>6</v>
      </c>
      <c r="K25" s="118"/>
      <c r="L25" s="118"/>
      <c r="M25" s="118"/>
      <c r="N25" s="118"/>
      <c r="O25" s="118"/>
      <c r="P25" s="118"/>
      <c r="Q25" s="118"/>
      <c r="R25" s="119">
        <f t="shared" si="3"/>
        <v>7</v>
      </c>
      <c r="S25" s="237"/>
      <c r="T25" s="241">
        <f t="shared" si="4"/>
        <v>17</v>
      </c>
      <c r="U25" s="145" t="e">
        <f t="shared" si="5"/>
        <v>#N/A</v>
      </c>
      <c r="V25" s="241">
        <f t="shared" si="6"/>
        <v>19</v>
      </c>
      <c r="X25" s="146"/>
      <c r="Y25" s="147">
        <v>2</v>
      </c>
      <c r="Z25" s="141">
        <f t="shared" si="7"/>
        <v>0</v>
      </c>
      <c r="AA25" s="141"/>
      <c r="AB25" s="141"/>
      <c r="AD25" s="141"/>
      <c r="AE25" s="141"/>
      <c r="AF25" s="141"/>
      <c r="AG25" s="141"/>
      <c r="AH25" s="141"/>
      <c r="AI25" s="141"/>
      <c r="AJ25" s="141"/>
    </row>
    <row r="26" spans="1:36" s="22" customFormat="1" ht="14.1" customHeight="1" x14ac:dyDescent="0.2">
      <c r="A26" s="114">
        <v>15</v>
      </c>
      <c r="B26" s="115">
        <v>101</v>
      </c>
      <c r="C26" s="115" t="str">
        <f t="shared" si="0"/>
        <v>CZE19970829</v>
      </c>
      <c r="D26" s="116" t="str">
        <f t="shared" si="1"/>
        <v xml:space="preserve">BAŘTIPÁN Josef </v>
      </c>
      <c r="E26" s="117" t="str">
        <f t="shared" si="2"/>
        <v xml:space="preserve">TJ STADION LOUNY </v>
      </c>
      <c r="F26" s="138"/>
      <c r="G26" s="118"/>
      <c r="H26" s="118"/>
      <c r="I26" s="118"/>
      <c r="J26" s="118">
        <v>7</v>
      </c>
      <c r="K26" s="118"/>
      <c r="L26" s="118"/>
      <c r="M26" s="118"/>
      <c r="N26" s="118"/>
      <c r="O26" s="118"/>
      <c r="P26" s="118"/>
      <c r="Q26" s="118"/>
      <c r="R26" s="119">
        <f t="shared" si="3"/>
        <v>7</v>
      </c>
      <c r="S26" s="237"/>
      <c r="T26" s="241">
        <f t="shared" si="4"/>
        <v>21</v>
      </c>
      <c r="U26" s="145" t="e">
        <f t="shared" si="5"/>
        <v>#N/A</v>
      </c>
      <c r="V26" s="241">
        <f t="shared" si="6"/>
        <v>101</v>
      </c>
      <c r="X26" s="146"/>
      <c r="Y26" s="147">
        <v>1</v>
      </c>
      <c r="Z26" s="141">
        <f t="shared" si="7"/>
        <v>0</v>
      </c>
      <c r="AA26" s="141"/>
      <c r="AB26" s="141"/>
      <c r="AD26" s="141"/>
      <c r="AE26" s="141"/>
      <c r="AF26" s="141"/>
      <c r="AG26" s="141"/>
      <c r="AH26" s="141"/>
      <c r="AI26" s="141"/>
      <c r="AJ26" s="141"/>
    </row>
    <row r="27" spans="1:36" s="22" customFormat="1" ht="14.1" customHeight="1" x14ac:dyDescent="0.2">
      <c r="A27" s="114">
        <v>16</v>
      </c>
      <c r="B27" s="115">
        <v>58</v>
      </c>
      <c r="C27" s="115" t="str">
        <f t="shared" si="0"/>
        <v>CZE19970902</v>
      </c>
      <c r="D27" s="116" t="str">
        <f t="shared" si="1"/>
        <v xml:space="preserve">VÝVODA Jan </v>
      </c>
      <c r="E27" s="117" t="str">
        <f t="shared" si="2"/>
        <v xml:space="preserve">TJ SIGMA HRANICE </v>
      </c>
      <c r="F27" s="138"/>
      <c r="G27" s="118">
        <v>6</v>
      </c>
      <c r="H27" s="118"/>
      <c r="I27" s="118"/>
      <c r="J27" s="118"/>
      <c r="K27" s="118"/>
      <c r="L27" s="118"/>
      <c r="M27" s="118"/>
      <c r="N27" s="118"/>
      <c r="O27" s="118"/>
      <c r="P27" s="118"/>
      <c r="Q27" s="118"/>
      <c r="R27" s="119">
        <f t="shared" si="3"/>
        <v>6</v>
      </c>
      <c r="S27" s="237"/>
      <c r="T27" s="241">
        <f t="shared" si="4"/>
        <v>9</v>
      </c>
      <c r="U27" s="145" t="e">
        <f t="shared" si="5"/>
        <v>#N/A</v>
      </c>
      <c r="V27" s="241">
        <f t="shared" si="6"/>
        <v>58</v>
      </c>
      <c r="X27" s="141"/>
      <c r="Y27" s="141"/>
      <c r="Z27" s="141"/>
      <c r="AA27" s="141"/>
      <c r="AB27" s="141"/>
      <c r="AD27" s="141"/>
      <c r="AE27" s="141"/>
      <c r="AF27" s="141"/>
      <c r="AG27" s="141"/>
      <c r="AH27" s="141"/>
      <c r="AI27" s="141"/>
      <c r="AJ27" s="141"/>
    </row>
    <row r="28" spans="1:36" s="22" customFormat="1" ht="13.5" customHeight="1" x14ac:dyDescent="0.2">
      <c r="A28" s="114">
        <v>17</v>
      </c>
      <c r="B28" s="115">
        <v>54</v>
      </c>
      <c r="C28" s="115" t="str">
        <f t="shared" si="0"/>
        <v>POL19960621</v>
      </c>
      <c r="D28" s="116" t="str">
        <f t="shared" si="1"/>
        <v>TROSZOK Robert</v>
      </c>
      <c r="E28" s="117" t="str">
        <f t="shared" si="2"/>
        <v>GRUPA KOLARSKA GLIWICE BA</v>
      </c>
      <c r="F28" s="138"/>
      <c r="G28" s="118"/>
      <c r="H28" s="118"/>
      <c r="I28" s="118">
        <v>5</v>
      </c>
      <c r="J28" s="118"/>
      <c r="K28" s="118"/>
      <c r="L28" s="118"/>
      <c r="M28" s="118"/>
      <c r="N28" s="118"/>
      <c r="O28" s="118"/>
      <c r="P28" s="118"/>
      <c r="Q28" s="118"/>
      <c r="R28" s="119">
        <f t="shared" si="3"/>
        <v>5</v>
      </c>
      <c r="S28" s="237"/>
      <c r="T28" s="241">
        <f t="shared" si="4"/>
        <v>12</v>
      </c>
      <c r="U28" s="145" t="e">
        <f t="shared" si="5"/>
        <v>#N/A</v>
      </c>
      <c r="V28" s="241">
        <f t="shared" si="6"/>
        <v>54</v>
      </c>
      <c r="X28" s="141"/>
      <c r="Y28" s="141"/>
      <c r="Z28" s="141"/>
      <c r="AA28" s="141"/>
      <c r="AB28" s="141"/>
      <c r="AD28" s="141"/>
      <c r="AE28" s="141"/>
      <c r="AF28" s="141"/>
      <c r="AG28" s="141"/>
      <c r="AH28" s="141"/>
      <c r="AI28" s="141"/>
      <c r="AJ28" s="141"/>
    </row>
    <row r="29" spans="1:36" s="22" customFormat="1" ht="13.5" customHeight="1" x14ac:dyDescent="0.2">
      <c r="A29" s="114">
        <v>18</v>
      </c>
      <c r="B29" s="115">
        <v>27</v>
      </c>
      <c r="C29" s="115" t="e">
        <f t="shared" si="0"/>
        <v>#N/A</v>
      </c>
      <c r="D29" s="116" t="e">
        <f t="shared" si="1"/>
        <v>#N/A</v>
      </c>
      <c r="E29" s="117" t="e">
        <f t="shared" si="2"/>
        <v>#N/A</v>
      </c>
      <c r="F29" s="138"/>
      <c r="G29" s="118"/>
      <c r="H29" s="118">
        <v>5</v>
      </c>
      <c r="I29" s="118"/>
      <c r="J29" s="118"/>
      <c r="K29" s="118"/>
      <c r="L29" s="118"/>
      <c r="M29" s="118"/>
      <c r="N29" s="118"/>
      <c r="O29" s="118"/>
      <c r="P29" s="118"/>
      <c r="Q29" s="118"/>
      <c r="R29" s="119">
        <f t="shared" si="3"/>
        <v>5</v>
      </c>
      <c r="S29" s="237"/>
      <c r="T29" s="241">
        <f t="shared" si="4"/>
        <v>13</v>
      </c>
      <c r="U29" s="145" t="e">
        <f t="shared" si="5"/>
        <v>#N/A</v>
      </c>
      <c r="V29" s="241">
        <f t="shared" si="6"/>
        <v>27</v>
      </c>
      <c r="X29" s="141"/>
      <c r="Y29" s="141"/>
      <c r="Z29" s="141"/>
      <c r="AA29" s="141"/>
      <c r="AB29" s="141"/>
      <c r="AD29" s="141"/>
      <c r="AE29" s="141"/>
      <c r="AF29" s="141"/>
      <c r="AG29" s="141"/>
      <c r="AH29" s="141"/>
      <c r="AI29" s="141"/>
      <c r="AJ29" s="141"/>
    </row>
    <row r="30" spans="1:36" s="22" customFormat="1" ht="13.5" customHeight="1" x14ac:dyDescent="0.2">
      <c r="A30" s="114">
        <v>19</v>
      </c>
      <c r="B30" s="115">
        <v>87</v>
      </c>
      <c r="C30" s="115" t="e">
        <f t="shared" si="0"/>
        <v>#N/A</v>
      </c>
      <c r="D30" s="116" t="e">
        <f t="shared" si="1"/>
        <v>#N/A</v>
      </c>
      <c r="E30" s="117" t="e">
        <f t="shared" si="2"/>
        <v>#N/A</v>
      </c>
      <c r="F30" s="138"/>
      <c r="G30" s="118">
        <v>5</v>
      </c>
      <c r="H30" s="118"/>
      <c r="I30" s="118"/>
      <c r="J30" s="118"/>
      <c r="K30" s="118"/>
      <c r="L30" s="118"/>
      <c r="M30" s="118"/>
      <c r="N30" s="118"/>
      <c r="O30" s="118"/>
      <c r="P30" s="118"/>
      <c r="Q30" s="118"/>
      <c r="R30" s="119">
        <f t="shared" si="3"/>
        <v>5</v>
      </c>
      <c r="S30" s="237"/>
      <c r="T30" s="241">
        <f t="shared" si="4"/>
        <v>24</v>
      </c>
      <c r="U30" s="145" t="e">
        <f t="shared" si="5"/>
        <v>#N/A</v>
      </c>
      <c r="V30" s="241">
        <f t="shared" si="6"/>
        <v>87</v>
      </c>
      <c r="X30" s="141"/>
      <c r="Y30" s="141"/>
      <c r="Z30" s="141"/>
      <c r="AA30" s="141"/>
      <c r="AB30" s="141"/>
      <c r="AD30" s="141"/>
      <c r="AE30" s="141"/>
      <c r="AF30" s="141"/>
      <c r="AG30" s="141"/>
      <c r="AH30" s="141"/>
      <c r="AI30" s="141"/>
      <c r="AJ30" s="141"/>
    </row>
    <row r="31" spans="1:36" s="22" customFormat="1" ht="13.5" customHeight="1" x14ac:dyDescent="0.2">
      <c r="A31" s="114">
        <v>20</v>
      </c>
      <c r="B31" s="115">
        <v>80</v>
      </c>
      <c r="C31" s="115" t="e">
        <f t="shared" si="0"/>
        <v>#N/A</v>
      </c>
      <c r="D31" s="116" t="e">
        <f t="shared" si="1"/>
        <v>#N/A</v>
      </c>
      <c r="E31" s="117" t="e">
        <f t="shared" si="2"/>
        <v>#N/A</v>
      </c>
      <c r="F31" s="138"/>
      <c r="G31" s="118"/>
      <c r="H31" s="118"/>
      <c r="I31" s="118"/>
      <c r="J31" s="118">
        <v>5</v>
      </c>
      <c r="K31" s="118"/>
      <c r="L31" s="118"/>
      <c r="M31" s="118"/>
      <c r="N31" s="118"/>
      <c r="O31" s="118"/>
      <c r="P31" s="118"/>
      <c r="Q31" s="118"/>
      <c r="R31" s="119">
        <f t="shared" si="3"/>
        <v>5</v>
      </c>
      <c r="S31" s="237"/>
      <c r="T31" s="241">
        <f t="shared" si="4"/>
        <v>29</v>
      </c>
      <c r="U31" s="145" t="e">
        <f t="shared" si="5"/>
        <v>#N/A</v>
      </c>
      <c r="V31" s="241">
        <f t="shared" si="6"/>
        <v>80</v>
      </c>
      <c r="X31" s="141"/>
      <c r="Y31" s="141"/>
      <c r="Z31" s="141"/>
      <c r="AA31" s="141"/>
      <c r="AB31" s="141"/>
      <c r="AD31" s="141"/>
      <c r="AE31" s="141"/>
      <c r="AF31" s="141"/>
      <c r="AG31" s="141"/>
      <c r="AH31" s="141"/>
      <c r="AI31" s="141"/>
      <c r="AJ31" s="141"/>
    </row>
    <row r="32" spans="1:36" s="22" customFormat="1" ht="13.5" customHeight="1" x14ac:dyDescent="0.2">
      <c r="A32" s="114">
        <v>21</v>
      </c>
      <c r="B32" s="115">
        <v>93</v>
      </c>
      <c r="C32" s="115" t="str">
        <f t="shared" si="0"/>
        <v>CZE19960424</v>
      </c>
      <c r="D32" s="116" t="str">
        <f t="shared" si="1"/>
        <v xml:space="preserve">GRUBER Pavel </v>
      </c>
      <c r="E32" s="117" t="str">
        <f t="shared" si="2"/>
        <v xml:space="preserve">TJ FAVORIT BRNO </v>
      </c>
      <c r="F32" s="138"/>
      <c r="G32" s="118"/>
      <c r="H32" s="118">
        <v>3</v>
      </c>
      <c r="I32" s="118">
        <v>1</v>
      </c>
      <c r="J32" s="118"/>
      <c r="K32" s="118"/>
      <c r="L32" s="118"/>
      <c r="M32" s="118"/>
      <c r="N32" s="118"/>
      <c r="O32" s="118"/>
      <c r="P32" s="118"/>
      <c r="Q32" s="118"/>
      <c r="R32" s="119">
        <f t="shared" si="3"/>
        <v>4</v>
      </c>
      <c r="S32" s="237"/>
      <c r="T32" s="241">
        <f t="shared" si="4"/>
        <v>90</v>
      </c>
      <c r="U32" s="145" t="e">
        <f t="shared" si="5"/>
        <v>#N/A</v>
      </c>
      <c r="V32" s="241">
        <f t="shared" si="6"/>
        <v>93</v>
      </c>
      <c r="X32" s="141"/>
      <c r="Y32" s="141"/>
      <c r="Z32" s="141"/>
      <c r="AA32" s="141"/>
      <c r="AB32" s="141"/>
      <c r="AD32" s="141"/>
      <c r="AE32" s="141"/>
      <c r="AF32" s="141"/>
      <c r="AG32" s="141"/>
      <c r="AH32" s="141"/>
      <c r="AI32" s="141"/>
      <c r="AJ32" s="141"/>
    </row>
    <row r="33" spans="1:36" s="22" customFormat="1" ht="13.5" customHeight="1" x14ac:dyDescent="0.2">
      <c r="A33" s="114">
        <v>22</v>
      </c>
      <c r="B33" s="115">
        <v>95</v>
      </c>
      <c r="C33" s="115" t="str">
        <f t="shared" si="0"/>
        <v>CZE19970813</v>
      </c>
      <c r="D33" s="116" t="str">
        <f t="shared" si="1"/>
        <v xml:space="preserve">LAFUNTÁL Robert </v>
      </c>
      <c r="E33" s="117" t="str">
        <f t="shared" si="2"/>
        <v xml:space="preserve">TJ FAVORIT BRNO </v>
      </c>
      <c r="F33" s="138"/>
      <c r="G33" s="118"/>
      <c r="H33" s="118"/>
      <c r="I33" s="118"/>
      <c r="J33" s="118">
        <v>4</v>
      </c>
      <c r="K33" s="118"/>
      <c r="L33" s="118"/>
      <c r="M33" s="118"/>
      <c r="N33" s="118"/>
      <c r="O33" s="118"/>
      <c r="P33" s="118"/>
      <c r="Q33" s="118"/>
      <c r="R33" s="119">
        <f t="shared" si="3"/>
        <v>4</v>
      </c>
      <c r="S33" s="237"/>
      <c r="T33" s="241">
        <f t="shared" si="4"/>
        <v>97</v>
      </c>
      <c r="U33" s="145" t="e">
        <f t="shared" si="5"/>
        <v>#N/A</v>
      </c>
      <c r="V33" s="241">
        <f t="shared" si="6"/>
        <v>95</v>
      </c>
      <c r="X33" s="141"/>
      <c r="Y33" s="141"/>
      <c r="Z33" s="141"/>
      <c r="AA33" s="141"/>
      <c r="AB33" s="141"/>
      <c r="AD33" s="141"/>
      <c r="AE33" s="141"/>
      <c r="AF33" s="141"/>
      <c r="AG33" s="141"/>
      <c r="AH33" s="141"/>
      <c r="AI33" s="141"/>
      <c r="AJ33" s="141"/>
    </row>
    <row r="34" spans="1:36" s="22" customFormat="1" ht="13.5" customHeight="1" x14ac:dyDescent="0.2">
      <c r="A34" s="114">
        <v>23</v>
      </c>
      <c r="B34" s="115">
        <v>103</v>
      </c>
      <c r="C34" s="115" t="str">
        <f t="shared" si="0"/>
        <v>CZE19970319</v>
      </c>
      <c r="D34" s="116" t="str">
        <f t="shared" si="1"/>
        <v xml:space="preserve">NEUMAN Daniel </v>
      </c>
      <c r="E34" s="117" t="str">
        <f t="shared" si="2"/>
        <v xml:space="preserve">TJ STADION LOUNY </v>
      </c>
      <c r="F34" s="138"/>
      <c r="G34" s="118"/>
      <c r="H34" s="118"/>
      <c r="I34" s="118">
        <v>3</v>
      </c>
      <c r="J34" s="118"/>
      <c r="K34" s="118"/>
      <c r="L34" s="118"/>
      <c r="M34" s="118"/>
      <c r="N34" s="118"/>
      <c r="O34" s="118"/>
      <c r="P34" s="118"/>
      <c r="Q34" s="118"/>
      <c r="R34" s="119">
        <f t="shared" si="3"/>
        <v>3</v>
      </c>
      <c r="S34" s="237"/>
      <c r="T34" s="241">
        <f t="shared" si="4"/>
        <v>14</v>
      </c>
      <c r="U34" s="145" t="e">
        <f t="shared" si="5"/>
        <v>#N/A</v>
      </c>
      <c r="V34" s="241">
        <f t="shared" si="6"/>
        <v>103</v>
      </c>
      <c r="X34" s="141"/>
      <c r="Y34" s="141"/>
      <c r="Z34" s="141"/>
      <c r="AA34" s="141"/>
      <c r="AB34" s="141"/>
      <c r="AD34" s="141"/>
      <c r="AE34" s="141"/>
      <c r="AF34" s="141"/>
      <c r="AG34" s="141"/>
      <c r="AH34" s="141"/>
      <c r="AI34" s="141"/>
      <c r="AJ34" s="141"/>
    </row>
    <row r="35" spans="1:36" s="22" customFormat="1" ht="13.5" customHeight="1" x14ac:dyDescent="0.2">
      <c r="A35" s="114">
        <v>24</v>
      </c>
      <c r="B35" s="115">
        <v>51</v>
      </c>
      <c r="C35" s="115" t="str">
        <f t="shared" si="0"/>
        <v>CZE19980726</v>
      </c>
      <c r="D35" s="116" t="str">
        <f t="shared" si="1"/>
        <v xml:space="preserve">POKORNÝ Petr </v>
      </c>
      <c r="E35" s="117" t="str">
        <f t="shared" si="2"/>
        <v xml:space="preserve">ACK STARÁ VES NAD ONDŘEJNICÍ </v>
      </c>
      <c r="F35" s="138"/>
      <c r="G35" s="118">
        <v>3</v>
      </c>
      <c r="H35" s="118"/>
      <c r="I35" s="118"/>
      <c r="J35" s="118"/>
      <c r="K35" s="118"/>
      <c r="L35" s="118"/>
      <c r="M35" s="118"/>
      <c r="N35" s="118"/>
      <c r="O35" s="118"/>
      <c r="P35" s="118"/>
      <c r="Q35" s="118"/>
      <c r="R35" s="119">
        <f t="shared" si="3"/>
        <v>3</v>
      </c>
      <c r="S35" s="237"/>
      <c r="T35" s="241">
        <f t="shared" si="4"/>
        <v>18</v>
      </c>
      <c r="U35" s="145" t="e">
        <f t="shared" si="5"/>
        <v>#N/A</v>
      </c>
      <c r="V35" s="241">
        <f t="shared" si="6"/>
        <v>51</v>
      </c>
      <c r="X35" s="141"/>
      <c r="Y35" s="141"/>
      <c r="Z35" s="141"/>
      <c r="AA35" s="141"/>
      <c r="AB35" s="141"/>
      <c r="AD35" s="141"/>
      <c r="AE35" s="141"/>
      <c r="AF35" s="141"/>
      <c r="AG35" s="141"/>
      <c r="AH35" s="141"/>
      <c r="AI35" s="141"/>
      <c r="AJ35" s="141"/>
    </row>
    <row r="36" spans="1:36" s="22" customFormat="1" ht="14.1" customHeight="1" x14ac:dyDescent="0.2">
      <c r="A36" s="114">
        <v>25</v>
      </c>
      <c r="B36" s="115">
        <v>59</v>
      </c>
      <c r="C36" s="115" t="str">
        <f t="shared" si="0"/>
        <v>CZE19960727</v>
      </c>
      <c r="D36" s="116" t="str">
        <f t="shared" si="1"/>
        <v xml:space="preserve">PREJDA Václav </v>
      </c>
      <c r="E36" s="117" t="str">
        <f t="shared" si="2"/>
        <v xml:space="preserve">SK JIŘÍ TEAM OSTRAVA </v>
      </c>
      <c r="F36" s="138"/>
      <c r="G36" s="118"/>
      <c r="H36" s="118"/>
      <c r="I36" s="118"/>
      <c r="J36" s="118">
        <v>3</v>
      </c>
      <c r="K36" s="118"/>
      <c r="L36" s="118"/>
      <c r="M36" s="118"/>
      <c r="N36" s="118"/>
      <c r="O36" s="118"/>
      <c r="P36" s="118"/>
      <c r="Q36" s="118"/>
      <c r="R36" s="119">
        <f t="shared" si="3"/>
        <v>3</v>
      </c>
      <c r="S36" s="237"/>
      <c r="T36" s="241">
        <f t="shared" si="4"/>
        <v>28</v>
      </c>
      <c r="U36" s="145" t="e">
        <f t="shared" si="5"/>
        <v>#N/A</v>
      </c>
      <c r="V36" s="241">
        <f t="shared" si="6"/>
        <v>59</v>
      </c>
      <c r="X36" s="141"/>
      <c r="Y36" s="141"/>
      <c r="Z36" s="141"/>
      <c r="AA36" s="141"/>
      <c r="AB36" s="141"/>
      <c r="AD36" s="141"/>
      <c r="AE36" s="141"/>
      <c r="AF36" s="141"/>
      <c r="AG36" s="141"/>
      <c r="AH36" s="141"/>
      <c r="AI36" s="141"/>
      <c r="AJ36" s="141"/>
    </row>
    <row r="37" spans="1:36" s="22" customFormat="1" ht="14.1" customHeight="1" x14ac:dyDescent="0.2">
      <c r="A37" s="114">
        <v>26</v>
      </c>
      <c r="B37" s="115">
        <v>119</v>
      </c>
      <c r="C37" s="115" t="e">
        <f t="shared" si="0"/>
        <v>#N/A</v>
      </c>
      <c r="D37" s="116" t="e">
        <f t="shared" si="1"/>
        <v>#N/A</v>
      </c>
      <c r="E37" s="117" t="e">
        <f t="shared" si="2"/>
        <v>#N/A</v>
      </c>
      <c r="F37" s="138"/>
      <c r="G37" s="118"/>
      <c r="H37" s="118">
        <v>1</v>
      </c>
      <c r="I37" s="118"/>
      <c r="J37" s="118"/>
      <c r="K37" s="118"/>
      <c r="L37" s="118"/>
      <c r="M37" s="118"/>
      <c r="N37" s="118"/>
      <c r="O37" s="118"/>
      <c r="P37" s="118"/>
      <c r="Q37" s="118"/>
      <c r="R37" s="119">
        <f t="shared" si="3"/>
        <v>1</v>
      </c>
      <c r="S37" s="237"/>
      <c r="T37" s="241">
        <f t="shared" si="4"/>
        <v>15</v>
      </c>
      <c r="U37" s="145" t="e">
        <f t="shared" si="5"/>
        <v>#N/A</v>
      </c>
      <c r="V37" s="241">
        <f t="shared" si="6"/>
        <v>119</v>
      </c>
      <c r="X37" s="141"/>
      <c r="Y37" s="141"/>
      <c r="Z37" s="141"/>
      <c r="AA37" s="141"/>
      <c r="AB37" s="141"/>
      <c r="AD37" s="141"/>
      <c r="AE37" s="141"/>
      <c r="AF37" s="141"/>
      <c r="AG37" s="141"/>
      <c r="AH37" s="141"/>
      <c r="AI37" s="141"/>
      <c r="AJ37" s="141"/>
    </row>
    <row r="38" spans="1:36" s="22" customFormat="1" ht="14.1" customHeight="1" x14ac:dyDescent="0.2">
      <c r="A38" s="114">
        <v>27</v>
      </c>
      <c r="B38" s="115">
        <v>3</v>
      </c>
      <c r="C38" s="115" t="str">
        <f t="shared" si="0"/>
        <v>GER19970102</v>
      </c>
      <c r="D38" s="116" t="str">
        <f t="shared" si="1"/>
        <v>ZEISE Paul</v>
      </c>
      <c r="E38" s="117" t="str">
        <f t="shared" si="2"/>
        <v>RSC TURBINE ERFURT</v>
      </c>
      <c r="F38" s="138"/>
      <c r="G38" s="118"/>
      <c r="H38" s="118"/>
      <c r="I38" s="118"/>
      <c r="J38" s="118">
        <v>1</v>
      </c>
      <c r="K38" s="118"/>
      <c r="L38" s="118"/>
      <c r="M38" s="118"/>
      <c r="N38" s="118"/>
      <c r="O38" s="118"/>
      <c r="P38" s="118"/>
      <c r="Q38" s="118"/>
      <c r="R38" s="119">
        <f t="shared" si="3"/>
        <v>1</v>
      </c>
      <c r="S38" s="237"/>
      <c r="T38" s="241">
        <f t="shared" si="4"/>
        <v>81</v>
      </c>
      <c r="U38" s="145" t="e">
        <f t="shared" si="5"/>
        <v>#N/A</v>
      </c>
      <c r="V38" s="241">
        <f t="shared" si="6"/>
        <v>3</v>
      </c>
      <c r="X38" s="141"/>
      <c r="Y38" s="141"/>
      <c r="Z38" s="141"/>
      <c r="AA38" s="141"/>
      <c r="AB38" s="141"/>
      <c r="AD38" s="141"/>
      <c r="AE38" s="141"/>
      <c r="AF38" s="141"/>
      <c r="AG38" s="141"/>
      <c r="AH38" s="141"/>
      <c r="AI38" s="141"/>
      <c r="AJ38" s="141"/>
    </row>
    <row r="39" spans="1:36" s="22" customFormat="1" ht="14.1" customHeight="1" x14ac:dyDescent="0.2">
      <c r="A39" s="114">
        <v>28</v>
      </c>
      <c r="B39" s="115">
        <v>13</v>
      </c>
      <c r="C39" s="115" t="str">
        <f t="shared" si="0"/>
        <v>GER19970125</v>
      </c>
      <c r="D39" s="116" t="str">
        <f t="shared" si="1"/>
        <v>FRANZ Toni</v>
      </c>
      <c r="E39" s="117" t="str">
        <f t="shared" si="2"/>
        <v>JUNIOREN SCHWALBE TEAM SACHSEN</v>
      </c>
      <c r="F39" s="138"/>
      <c r="G39" s="118">
        <v>4</v>
      </c>
      <c r="H39" s="118"/>
      <c r="I39" s="118"/>
      <c r="J39" s="118"/>
      <c r="K39" s="118"/>
      <c r="L39" s="118"/>
      <c r="M39" s="118"/>
      <c r="N39" s="118"/>
      <c r="O39" s="118"/>
      <c r="P39" s="118"/>
      <c r="Q39" s="118"/>
      <c r="R39" s="119" t="s">
        <v>216</v>
      </c>
      <c r="S39" s="237"/>
      <c r="T39" s="241" t="str">
        <f t="shared" si="4"/>
        <v/>
      </c>
      <c r="U39" s="145" t="e">
        <f>VLOOKUP(#REF!,$X$12:$Y$26,2,0)</f>
        <v>#REF!</v>
      </c>
      <c r="V39" s="241">
        <f>IFERROR(VLOOKUP(#REF!,ACTIVERIDERS2,1,0),0)</f>
        <v>0</v>
      </c>
      <c r="X39" s="141"/>
      <c r="Y39" s="141"/>
      <c r="Z39" s="141"/>
      <c r="AA39" s="141"/>
      <c r="AB39" s="141"/>
      <c r="AD39" s="141"/>
      <c r="AE39" s="141"/>
      <c r="AF39" s="141"/>
      <c r="AG39" s="141"/>
      <c r="AH39" s="141"/>
      <c r="AI39" s="141"/>
      <c r="AJ39" s="141"/>
    </row>
    <row r="40" spans="1:36" s="22" customFormat="1" ht="14.1" hidden="1" customHeight="1" outlineLevel="1" x14ac:dyDescent="0.2">
      <c r="A40" s="114">
        <v>29</v>
      </c>
      <c r="B40" s="115"/>
      <c r="C40" s="115" t="e">
        <f t="shared" ref="C40:C51" si="8">VLOOKUP($B40,STARTOVKA,2,0)</f>
        <v>#N/A</v>
      </c>
      <c r="D40" s="116" t="e">
        <f t="shared" ref="D40:D51" si="9">VLOOKUP($B40,STARTOVKA,3,0)</f>
        <v>#N/A</v>
      </c>
      <c r="E40" s="117" t="e">
        <f t="shared" ref="E40:E51" si="10">VLOOKUP($B40,STARTOVKA,4,0)</f>
        <v>#N/A</v>
      </c>
      <c r="F40" s="138"/>
      <c r="G40" s="118"/>
      <c r="H40" s="118"/>
      <c r="I40" s="118"/>
      <c r="J40" s="120"/>
      <c r="K40" s="118"/>
      <c r="L40" s="118"/>
      <c r="M40" s="118"/>
      <c r="N40" s="118"/>
      <c r="O40" s="118"/>
      <c r="P40" s="118"/>
      <c r="Q40" s="118"/>
      <c r="R40" s="119">
        <f t="shared" ref="R40:R51" si="11">SUM(F40:P40)</f>
        <v>0</v>
      </c>
      <c r="S40" s="237"/>
      <c r="T40" s="241" t="e">
        <f t="shared" si="4"/>
        <v>#N/A</v>
      </c>
      <c r="U40" s="145" t="e">
        <f t="shared" si="5"/>
        <v>#N/A</v>
      </c>
      <c r="V40" s="241">
        <f t="shared" ref="V40:V51" si="12">IFERROR(VLOOKUP(B40,ACTIVERIDERS2,1,0),0)</f>
        <v>0</v>
      </c>
      <c r="X40" s="141"/>
      <c r="Y40" s="141"/>
      <c r="Z40" s="141"/>
      <c r="AA40" s="141"/>
      <c r="AB40" s="141"/>
      <c r="AD40" s="141"/>
      <c r="AE40" s="141"/>
      <c r="AF40" s="141"/>
      <c r="AG40" s="141"/>
      <c r="AH40" s="141"/>
      <c r="AI40" s="141"/>
      <c r="AJ40" s="141"/>
    </row>
    <row r="41" spans="1:36" s="22" customFormat="1" ht="14.1" hidden="1" customHeight="1" outlineLevel="1" x14ac:dyDescent="0.2">
      <c r="A41" s="114">
        <v>30</v>
      </c>
      <c r="B41" s="115"/>
      <c r="C41" s="115" t="e">
        <f t="shared" si="8"/>
        <v>#N/A</v>
      </c>
      <c r="D41" s="116" t="e">
        <f t="shared" si="9"/>
        <v>#N/A</v>
      </c>
      <c r="E41" s="117" t="e">
        <f t="shared" si="10"/>
        <v>#N/A</v>
      </c>
      <c r="F41" s="138"/>
      <c r="G41" s="118"/>
      <c r="H41" s="118"/>
      <c r="I41" s="118"/>
      <c r="J41" s="120"/>
      <c r="K41" s="118"/>
      <c r="L41" s="118"/>
      <c r="M41" s="118"/>
      <c r="N41" s="118"/>
      <c r="O41" s="118"/>
      <c r="P41" s="118"/>
      <c r="Q41" s="118"/>
      <c r="R41" s="119">
        <f t="shared" si="11"/>
        <v>0</v>
      </c>
      <c r="S41" s="237"/>
      <c r="T41" s="241" t="e">
        <f t="shared" si="4"/>
        <v>#N/A</v>
      </c>
      <c r="U41" s="145" t="e">
        <f t="shared" si="5"/>
        <v>#N/A</v>
      </c>
      <c r="V41" s="241">
        <f t="shared" si="12"/>
        <v>0</v>
      </c>
      <c r="X41" s="141"/>
      <c r="Y41" s="141"/>
      <c r="Z41" s="141"/>
      <c r="AA41" s="141"/>
      <c r="AB41" s="141"/>
      <c r="AD41" s="141"/>
      <c r="AE41" s="141"/>
      <c r="AF41" s="141"/>
      <c r="AG41" s="141"/>
      <c r="AH41" s="141"/>
      <c r="AI41" s="141"/>
      <c r="AJ41" s="141"/>
    </row>
    <row r="42" spans="1:36" s="22" customFormat="1" ht="14.1" hidden="1" customHeight="1" outlineLevel="1" x14ac:dyDescent="0.2">
      <c r="A42" s="114">
        <v>31</v>
      </c>
      <c r="B42" s="115"/>
      <c r="C42" s="115" t="e">
        <f t="shared" si="8"/>
        <v>#N/A</v>
      </c>
      <c r="D42" s="116" t="e">
        <f t="shared" si="9"/>
        <v>#N/A</v>
      </c>
      <c r="E42" s="117" t="e">
        <f t="shared" si="10"/>
        <v>#N/A</v>
      </c>
      <c r="F42" s="138"/>
      <c r="G42" s="118"/>
      <c r="H42" s="118"/>
      <c r="I42" s="118"/>
      <c r="J42" s="120"/>
      <c r="K42" s="118"/>
      <c r="L42" s="118"/>
      <c r="M42" s="118"/>
      <c r="N42" s="118"/>
      <c r="O42" s="118"/>
      <c r="P42" s="118"/>
      <c r="Q42" s="118"/>
      <c r="R42" s="119">
        <f t="shared" si="11"/>
        <v>0</v>
      </c>
      <c r="S42" s="237"/>
      <c r="T42" s="241" t="e">
        <f t="shared" si="4"/>
        <v>#N/A</v>
      </c>
      <c r="U42" s="145" t="e">
        <f t="shared" si="5"/>
        <v>#N/A</v>
      </c>
      <c r="V42" s="241">
        <f t="shared" si="12"/>
        <v>0</v>
      </c>
      <c r="X42" s="141"/>
      <c r="Y42" s="141"/>
      <c r="Z42" s="141"/>
      <c r="AA42" s="141"/>
      <c r="AB42" s="141"/>
      <c r="AD42" s="141"/>
      <c r="AE42" s="141"/>
      <c r="AF42" s="141"/>
      <c r="AG42" s="141"/>
      <c r="AH42" s="141"/>
      <c r="AI42" s="141"/>
      <c r="AJ42" s="141"/>
    </row>
    <row r="43" spans="1:36" s="22" customFormat="1" ht="14.1" hidden="1" customHeight="1" outlineLevel="1" x14ac:dyDescent="0.2">
      <c r="A43" s="114">
        <v>32</v>
      </c>
      <c r="B43" s="115"/>
      <c r="C43" s="115" t="e">
        <f t="shared" si="8"/>
        <v>#N/A</v>
      </c>
      <c r="D43" s="116" t="e">
        <f t="shared" si="9"/>
        <v>#N/A</v>
      </c>
      <c r="E43" s="117" t="e">
        <f t="shared" si="10"/>
        <v>#N/A</v>
      </c>
      <c r="F43" s="138"/>
      <c r="G43" s="118"/>
      <c r="H43" s="118"/>
      <c r="I43" s="118"/>
      <c r="J43" s="120"/>
      <c r="K43" s="118"/>
      <c r="L43" s="118"/>
      <c r="M43" s="118"/>
      <c r="N43" s="118"/>
      <c r="O43" s="118"/>
      <c r="P43" s="118"/>
      <c r="Q43" s="118"/>
      <c r="R43" s="119">
        <f t="shared" si="11"/>
        <v>0</v>
      </c>
      <c r="S43" s="237"/>
      <c r="T43" s="241" t="e">
        <f t="shared" si="4"/>
        <v>#N/A</v>
      </c>
      <c r="U43" s="145" t="e">
        <f t="shared" si="5"/>
        <v>#N/A</v>
      </c>
      <c r="V43" s="241">
        <f t="shared" si="12"/>
        <v>0</v>
      </c>
      <c r="X43" s="141"/>
      <c r="Y43" s="141"/>
      <c r="Z43" s="141"/>
      <c r="AA43" s="141"/>
      <c r="AB43" s="141"/>
      <c r="AD43" s="141"/>
      <c r="AE43" s="141"/>
      <c r="AF43" s="141"/>
      <c r="AG43" s="141"/>
      <c r="AH43" s="141"/>
      <c r="AI43" s="141"/>
      <c r="AJ43" s="141"/>
    </row>
    <row r="44" spans="1:36" s="22" customFormat="1" ht="14.1" hidden="1" customHeight="1" outlineLevel="1" x14ac:dyDescent="0.2">
      <c r="A44" s="114">
        <v>33</v>
      </c>
      <c r="B44" s="115"/>
      <c r="C44" s="115" t="e">
        <f t="shared" si="8"/>
        <v>#N/A</v>
      </c>
      <c r="D44" s="116" t="e">
        <f t="shared" si="9"/>
        <v>#N/A</v>
      </c>
      <c r="E44" s="117" t="e">
        <f t="shared" si="10"/>
        <v>#N/A</v>
      </c>
      <c r="F44" s="138"/>
      <c r="G44" s="118"/>
      <c r="H44" s="118"/>
      <c r="I44" s="118"/>
      <c r="J44" s="120"/>
      <c r="K44" s="118"/>
      <c r="L44" s="118"/>
      <c r="M44" s="118"/>
      <c r="N44" s="118"/>
      <c r="O44" s="118"/>
      <c r="P44" s="118"/>
      <c r="Q44" s="118"/>
      <c r="R44" s="119">
        <f t="shared" ref="R44" si="13">SUM(F44:P44)</f>
        <v>0</v>
      </c>
      <c r="S44" s="237"/>
      <c r="T44" s="241" t="e">
        <f t="shared" ref="T44" si="14">VLOOKUP(B44,AFTER2,12,0)</f>
        <v>#N/A</v>
      </c>
      <c r="U44" s="145" t="e">
        <f t="shared" ref="U44" si="15">VLOOKUP(B44,$X$12:$Y$26,2,0)</f>
        <v>#N/A</v>
      </c>
      <c r="V44" s="241">
        <f t="shared" ref="V44" si="16">IFERROR(VLOOKUP(B44,ACTIVERIDERS2,1,0),0)</f>
        <v>0</v>
      </c>
      <c r="X44" s="141"/>
      <c r="Y44" s="141"/>
      <c r="Z44" s="141"/>
      <c r="AA44" s="141"/>
      <c r="AB44" s="141"/>
      <c r="AD44" s="141"/>
      <c r="AE44" s="141"/>
      <c r="AF44" s="141"/>
      <c r="AG44" s="141"/>
      <c r="AH44" s="141"/>
      <c r="AI44" s="141"/>
      <c r="AJ44" s="141"/>
    </row>
    <row r="45" spans="1:36" s="22" customFormat="1" ht="14.1" hidden="1" customHeight="1" outlineLevel="1" x14ac:dyDescent="0.2">
      <c r="A45" s="114">
        <v>34</v>
      </c>
      <c r="B45" s="115"/>
      <c r="C45" s="115" t="e">
        <f t="shared" si="8"/>
        <v>#N/A</v>
      </c>
      <c r="D45" s="116" t="e">
        <f t="shared" si="9"/>
        <v>#N/A</v>
      </c>
      <c r="E45" s="117" t="e">
        <f t="shared" si="10"/>
        <v>#N/A</v>
      </c>
      <c r="F45" s="138"/>
      <c r="G45" s="118"/>
      <c r="H45" s="118"/>
      <c r="I45" s="118"/>
      <c r="J45" s="120"/>
      <c r="K45" s="118"/>
      <c r="L45" s="118"/>
      <c r="M45" s="118"/>
      <c r="N45" s="118"/>
      <c r="O45" s="118"/>
      <c r="P45" s="118"/>
      <c r="Q45" s="118"/>
      <c r="R45" s="119">
        <f t="shared" si="11"/>
        <v>0</v>
      </c>
      <c r="S45" s="237"/>
      <c r="T45" s="241" t="e">
        <f t="shared" si="4"/>
        <v>#N/A</v>
      </c>
      <c r="U45" s="145" t="e">
        <f t="shared" si="5"/>
        <v>#N/A</v>
      </c>
      <c r="V45" s="241">
        <f t="shared" si="12"/>
        <v>0</v>
      </c>
      <c r="X45" s="141"/>
      <c r="Y45" s="141"/>
      <c r="Z45" s="141"/>
      <c r="AA45" s="141"/>
      <c r="AB45" s="141"/>
      <c r="AD45" s="141"/>
      <c r="AE45" s="141"/>
      <c r="AF45" s="141"/>
      <c r="AG45" s="141"/>
      <c r="AH45" s="141"/>
      <c r="AI45" s="141"/>
      <c r="AJ45" s="141"/>
    </row>
    <row r="46" spans="1:36" s="22" customFormat="1" ht="14.1" hidden="1" customHeight="1" outlineLevel="1" x14ac:dyDescent="0.2">
      <c r="A46" s="114">
        <v>35</v>
      </c>
      <c r="B46" s="115"/>
      <c r="C46" s="115" t="e">
        <f t="shared" si="8"/>
        <v>#N/A</v>
      </c>
      <c r="D46" s="116" t="e">
        <f t="shared" si="9"/>
        <v>#N/A</v>
      </c>
      <c r="E46" s="117" t="e">
        <f t="shared" si="10"/>
        <v>#N/A</v>
      </c>
      <c r="F46" s="138"/>
      <c r="G46" s="118"/>
      <c r="H46" s="118"/>
      <c r="I46" s="118"/>
      <c r="J46" s="120"/>
      <c r="K46" s="118"/>
      <c r="L46" s="118"/>
      <c r="M46" s="118"/>
      <c r="N46" s="118"/>
      <c r="O46" s="118"/>
      <c r="P46" s="118"/>
      <c r="Q46" s="118"/>
      <c r="R46" s="119">
        <f t="shared" si="11"/>
        <v>0</v>
      </c>
      <c r="S46" s="237"/>
      <c r="T46" s="241" t="e">
        <f t="shared" si="4"/>
        <v>#N/A</v>
      </c>
      <c r="U46" s="145" t="e">
        <f t="shared" si="5"/>
        <v>#N/A</v>
      </c>
      <c r="V46" s="241">
        <f t="shared" si="12"/>
        <v>0</v>
      </c>
      <c r="X46" s="141"/>
      <c r="Y46" s="141"/>
      <c r="Z46" s="141"/>
      <c r="AA46" s="141"/>
      <c r="AB46" s="141"/>
      <c r="AD46" s="141"/>
      <c r="AE46" s="141"/>
      <c r="AF46" s="141"/>
      <c r="AG46" s="141"/>
      <c r="AH46" s="141"/>
      <c r="AI46" s="141"/>
      <c r="AJ46" s="141"/>
    </row>
    <row r="47" spans="1:36" s="22" customFormat="1" ht="14.1" hidden="1" customHeight="1" outlineLevel="1" x14ac:dyDescent="0.2">
      <c r="A47" s="114">
        <v>36</v>
      </c>
      <c r="B47" s="115"/>
      <c r="C47" s="115" t="e">
        <f t="shared" si="8"/>
        <v>#N/A</v>
      </c>
      <c r="D47" s="116" t="e">
        <f t="shared" si="9"/>
        <v>#N/A</v>
      </c>
      <c r="E47" s="117" t="e">
        <f t="shared" si="10"/>
        <v>#N/A</v>
      </c>
      <c r="F47" s="138"/>
      <c r="G47" s="118"/>
      <c r="H47" s="118"/>
      <c r="I47" s="118"/>
      <c r="J47" s="120"/>
      <c r="K47" s="118"/>
      <c r="L47" s="118"/>
      <c r="M47" s="118"/>
      <c r="N47" s="118"/>
      <c r="O47" s="118"/>
      <c r="P47" s="118"/>
      <c r="Q47" s="118"/>
      <c r="R47" s="119">
        <f t="shared" si="11"/>
        <v>0</v>
      </c>
      <c r="S47" s="237"/>
      <c r="T47" s="241" t="e">
        <f t="shared" si="4"/>
        <v>#N/A</v>
      </c>
      <c r="U47" s="145" t="e">
        <f t="shared" si="5"/>
        <v>#N/A</v>
      </c>
      <c r="V47" s="241">
        <f t="shared" si="12"/>
        <v>0</v>
      </c>
      <c r="X47" s="141"/>
      <c r="Y47" s="141"/>
      <c r="Z47" s="141"/>
      <c r="AA47" s="141"/>
      <c r="AB47" s="141"/>
      <c r="AD47" s="141"/>
      <c r="AE47" s="141"/>
      <c r="AF47" s="141"/>
      <c r="AG47" s="141"/>
      <c r="AH47" s="141"/>
      <c r="AI47" s="141"/>
      <c r="AJ47" s="141"/>
    </row>
    <row r="48" spans="1:36" s="22" customFormat="1" ht="14.1" hidden="1" customHeight="1" outlineLevel="1" x14ac:dyDescent="0.2">
      <c r="A48" s="114">
        <v>37</v>
      </c>
      <c r="B48" s="115"/>
      <c r="C48" s="115" t="e">
        <f t="shared" si="8"/>
        <v>#N/A</v>
      </c>
      <c r="D48" s="116" t="e">
        <f t="shared" si="9"/>
        <v>#N/A</v>
      </c>
      <c r="E48" s="117" t="e">
        <f t="shared" si="10"/>
        <v>#N/A</v>
      </c>
      <c r="F48" s="138"/>
      <c r="G48" s="118"/>
      <c r="H48" s="118"/>
      <c r="I48" s="118"/>
      <c r="J48" s="120"/>
      <c r="K48" s="118"/>
      <c r="L48" s="118"/>
      <c r="M48" s="118"/>
      <c r="N48" s="118"/>
      <c r="O48" s="118"/>
      <c r="P48" s="118"/>
      <c r="Q48" s="118"/>
      <c r="R48" s="119">
        <f t="shared" si="11"/>
        <v>0</v>
      </c>
      <c r="S48" s="237"/>
      <c r="T48" s="241" t="e">
        <f t="shared" si="4"/>
        <v>#N/A</v>
      </c>
      <c r="U48" s="145" t="e">
        <f t="shared" si="5"/>
        <v>#N/A</v>
      </c>
      <c r="V48" s="241">
        <f t="shared" si="12"/>
        <v>0</v>
      </c>
      <c r="X48" s="141"/>
      <c r="Y48" s="141"/>
      <c r="Z48" s="141"/>
      <c r="AA48" s="141"/>
      <c r="AB48" s="141"/>
      <c r="AD48" s="141"/>
      <c r="AE48" s="141"/>
      <c r="AF48" s="141"/>
      <c r="AG48" s="141"/>
      <c r="AH48" s="141"/>
      <c r="AI48" s="141"/>
      <c r="AJ48" s="141"/>
    </row>
    <row r="49" spans="1:36" s="22" customFormat="1" ht="14.1" hidden="1" customHeight="1" outlineLevel="1" x14ac:dyDescent="0.2">
      <c r="A49" s="114">
        <v>38</v>
      </c>
      <c r="B49" s="115"/>
      <c r="C49" s="115" t="e">
        <f t="shared" si="8"/>
        <v>#N/A</v>
      </c>
      <c r="D49" s="116" t="e">
        <f t="shared" si="9"/>
        <v>#N/A</v>
      </c>
      <c r="E49" s="117" t="e">
        <f t="shared" si="10"/>
        <v>#N/A</v>
      </c>
      <c r="F49" s="138"/>
      <c r="G49" s="118"/>
      <c r="H49" s="118"/>
      <c r="I49" s="118"/>
      <c r="J49" s="120"/>
      <c r="K49" s="118"/>
      <c r="L49" s="118"/>
      <c r="M49" s="118"/>
      <c r="N49" s="118"/>
      <c r="O49" s="118"/>
      <c r="P49" s="118"/>
      <c r="Q49" s="118"/>
      <c r="R49" s="119">
        <f t="shared" si="11"/>
        <v>0</v>
      </c>
      <c r="S49" s="237"/>
      <c r="T49" s="241" t="e">
        <f t="shared" si="4"/>
        <v>#N/A</v>
      </c>
      <c r="U49" s="145" t="e">
        <f t="shared" si="5"/>
        <v>#N/A</v>
      </c>
      <c r="V49" s="241">
        <f t="shared" si="12"/>
        <v>0</v>
      </c>
      <c r="X49" s="141"/>
      <c r="Y49" s="141"/>
      <c r="Z49" s="141"/>
      <c r="AA49" s="141"/>
      <c r="AB49" s="141"/>
      <c r="AD49" s="141"/>
      <c r="AE49" s="141"/>
      <c r="AF49" s="141"/>
      <c r="AG49" s="141"/>
      <c r="AH49" s="141"/>
      <c r="AI49" s="141"/>
      <c r="AJ49" s="141"/>
    </row>
    <row r="50" spans="1:36" s="22" customFormat="1" ht="14.1" hidden="1" customHeight="1" outlineLevel="1" x14ac:dyDescent="0.2">
      <c r="A50" s="114">
        <v>39</v>
      </c>
      <c r="B50" s="115"/>
      <c r="C50" s="115" t="e">
        <f t="shared" si="8"/>
        <v>#N/A</v>
      </c>
      <c r="D50" s="116" t="e">
        <f t="shared" si="9"/>
        <v>#N/A</v>
      </c>
      <c r="E50" s="117" t="e">
        <f t="shared" si="10"/>
        <v>#N/A</v>
      </c>
      <c r="F50" s="138"/>
      <c r="G50" s="118"/>
      <c r="H50" s="118"/>
      <c r="I50" s="118"/>
      <c r="J50" s="120"/>
      <c r="K50" s="118"/>
      <c r="L50" s="118"/>
      <c r="M50" s="118"/>
      <c r="N50" s="118"/>
      <c r="O50" s="118"/>
      <c r="P50" s="118"/>
      <c r="Q50" s="118"/>
      <c r="R50" s="119">
        <f t="shared" si="11"/>
        <v>0</v>
      </c>
      <c r="S50" s="237"/>
      <c r="T50" s="241" t="e">
        <f t="shared" si="4"/>
        <v>#N/A</v>
      </c>
      <c r="U50" s="145" t="e">
        <f t="shared" si="5"/>
        <v>#N/A</v>
      </c>
      <c r="V50" s="241">
        <f t="shared" si="12"/>
        <v>0</v>
      </c>
      <c r="X50" s="141"/>
      <c r="Y50" s="141"/>
      <c r="Z50" s="141"/>
      <c r="AA50" s="141"/>
      <c r="AB50" s="141"/>
      <c r="AD50" s="141"/>
      <c r="AE50" s="141"/>
      <c r="AF50" s="141"/>
      <c r="AG50" s="141"/>
      <c r="AH50" s="141"/>
      <c r="AI50" s="141"/>
      <c r="AJ50" s="141"/>
    </row>
    <row r="51" spans="1:36" s="22" customFormat="1" ht="14.1" hidden="1" customHeight="1" outlineLevel="1" x14ac:dyDescent="0.2">
      <c r="A51" s="114">
        <v>40</v>
      </c>
      <c r="B51" s="115"/>
      <c r="C51" s="115" t="e">
        <f t="shared" si="8"/>
        <v>#N/A</v>
      </c>
      <c r="D51" s="116" t="e">
        <f t="shared" si="9"/>
        <v>#N/A</v>
      </c>
      <c r="E51" s="117" t="e">
        <f t="shared" si="10"/>
        <v>#N/A</v>
      </c>
      <c r="F51" s="138"/>
      <c r="G51" s="118"/>
      <c r="H51" s="118"/>
      <c r="I51" s="118"/>
      <c r="J51" s="120"/>
      <c r="K51" s="118"/>
      <c r="L51" s="118"/>
      <c r="M51" s="118"/>
      <c r="N51" s="118"/>
      <c r="O51" s="118"/>
      <c r="P51" s="118"/>
      <c r="Q51" s="118"/>
      <c r="R51" s="119">
        <f t="shared" si="11"/>
        <v>0</v>
      </c>
      <c r="S51" s="237"/>
      <c r="T51" s="241" t="e">
        <f t="shared" si="4"/>
        <v>#N/A</v>
      </c>
      <c r="U51" s="145" t="e">
        <f t="shared" si="5"/>
        <v>#N/A</v>
      </c>
      <c r="V51" s="241">
        <f t="shared" si="12"/>
        <v>0</v>
      </c>
      <c r="X51" s="141"/>
      <c r="Y51" s="141"/>
      <c r="Z51" s="141"/>
      <c r="AA51" s="141"/>
      <c r="AB51" s="141"/>
      <c r="AD51" s="141"/>
      <c r="AE51" s="141"/>
      <c r="AF51" s="141"/>
      <c r="AG51" s="141"/>
      <c r="AH51" s="141"/>
      <c r="AI51" s="141"/>
      <c r="AJ51" s="141"/>
    </row>
    <row r="52" spans="1:36" s="22" customFormat="1" collapsed="1" x14ac:dyDescent="0.2">
      <c r="A52" s="121"/>
      <c r="B52" s="121"/>
      <c r="C52" s="121"/>
      <c r="D52" s="121"/>
      <c r="E52" s="121"/>
      <c r="F52" s="121"/>
      <c r="G52" s="121"/>
      <c r="H52" s="121"/>
      <c r="I52" s="121"/>
      <c r="J52" s="121"/>
      <c r="K52" s="121"/>
      <c r="L52" s="121"/>
      <c r="M52" s="121"/>
      <c r="N52" s="121"/>
      <c r="O52" s="121"/>
      <c r="P52" s="121"/>
      <c r="Q52" s="121"/>
      <c r="R52" s="121"/>
      <c r="S52" s="238"/>
      <c r="T52" s="92"/>
      <c r="U52" s="141"/>
      <c r="V52" s="141"/>
      <c r="W52" s="141"/>
      <c r="X52" s="141"/>
      <c r="Y52" s="141"/>
      <c r="Z52" s="141"/>
      <c r="AA52" s="141"/>
      <c r="AB52" s="141"/>
      <c r="AD52" s="141"/>
      <c r="AE52" s="141"/>
      <c r="AF52" s="141"/>
      <c r="AG52" s="141"/>
      <c r="AH52" s="141"/>
      <c r="AI52" s="141"/>
      <c r="AJ52" s="141"/>
    </row>
    <row r="53" spans="1:36" ht="9.75" customHeight="1" thickBot="1" x14ac:dyDescent="0.25"/>
    <row r="54" spans="1:36" ht="44.1" customHeight="1" x14ac:dyDescent="0.2">
      <c r="A54" s="320" t="s">
        <v>242</v>
      </c>
      <c r="B54" s="320"/>
      <c r="C54" s="320"/>
      <c r="D54" s="320"/>
      <c r="E54" s="320"/>
      <c r="F54" s="305"/>
      <c r="G54" s="305"/>
      <c r="H54" s="309" t="s">
        <v>111</v>
      </c>
      <c r="I54" s="311" t="s">
        <v>114</v>
      </c>
      <c r="J54" s="305"/>
      <c r="K54" s="309" t="s">
        <v>117</v>
      </c>
      <c r="L54" s="311" t="s">
        <v>119</v>
      </c>
      <c r="M54" s="305"/>
      <c r="N54" s="313"/>
      <c r="O54" s="309" t="s">
        <v>120</v>
      </c>
      <c r="P54" s="311" t="s">
        <v>121</v>
      </c>
      <c r="Q54" s="305"/>
      <c r="R54" s="191"/>
      <c r="S54" s="235"/>
      <c r="T54" s="143" t="s">
        <v>213</v>
      </c>
      <c r="U54" s="143"/>
      <c r="V54" s="143" t="s">
        <v>205</v>
      </c>
    </row>
    <row r="55" spans="1:36" ht="18.95" customHeight="1" x14ac:dyDescent="0.2">
      <c r="A55" s="122"/>
      <c r="B55" s="307"/>
      <c r="C55" s="308"/>
      <c r="D55" s="308"/>
      <c r="E55" s="308"/>
      <c r="F55" s="306"/>
      <c r="G55" s="306"/>
      <c r="H55" s="310"/>
      <c r="I55" s="312"/>
      <c r="J55" s="306"/>
      <c r="K55" s="310"/>
      <c r="L55" s="312"/>
      <c r="M55" s="306"/>
      <c r="N55" s="314"/>
      <c r="O55" s="310"/>
      <c r="P55" s="312"/>
      <c r="Q55" s="306"/>
      <c r="R55" s="123"/>
      <c r="S55" s="236"/>
    </row>
    <row r="56" spans="1:36" ht="14.1" customHeight="1" x14ac:dyDescent="0.2">
      <c r="A56" s="124">
        <v>1</v>
      </c>
      <c r="B56" s="16">
        <v>27</v>
      </c>
      <c r="C56" s="17" t="e">
        <f t="shared" ref="C56:C65" si="17">VLOOKUP($B56,STARTOVKA,2,0)</f>
        <v>#N/A</v>
      </c>
      <c r="D56" s="125" t="e">
        <f t="shared" ref="D56:D65" si="18">VLOOKUP($B56,STARTOVKA,3,0)</f>
        <v>#N/A</v>
      </c>
      <c r="E56" s="17" t="e">
        <f t="shared" ref="E56:E65" si="19">VLOOKUP($B56,STARTOVKA,4,0)</f>
        <v>#N/A</v>
      </c>
      <c r="F56" s="138"/>
      <c r="G56" s="138"/>
      <c r="H56" s="118"/>
      <c r="I56" s="118">
        <v>5</v>
      </c>
      <c r="J56" s="138"/>
      <c r="K56" s="118"/>
      <c r="L56" s="118"/>
      <c r="M56" s="138"/>
      <c r="N56" s="138"/>
      <c r="O56" s="118"/>
      <c r="P56" s="118"/>
      <c r="Q56" s="138"/>
      <c r="R56" s="119">
        <f t="shared" ref="R56:R65" si="20">SUM(F56:Q56)</f>
        <v>5</v>
      </c>
      <c r="S56" s="237"/>
      <c r="T56" s="241">
        <f t="shared" ref="T56:T74" si="21">VLOOKUP(B56,AFTER2,12,0)</f>
        <v>13</v>
      </c>
      <c r="U56" s="145"/>
      <c r="V56" s="241">
        <f t="shared" ref="V56" si="22">IFERROR(VLOOKUP(B56,ACTIVERIDERS2,1,0),0)</f>
        <v>27</v>
      </c>
      <c r="AD56" s="91" t="s">
        <v>96</v>
      </c>
      <c r="AE56" s="91"/>
    </row>
    <row r="57" spans="1:36" ht="14.1" customHeight="1" x14ac:dyDescent="0.2">
      <c r="A57" s="124">
        <v>2</v>
      </c>
      <c r="B57" s="16">
        <v>106</v>
      </c>
      <c r="C57" s="17" t="str">
        <f t="shared" si="17"/>
        <v>CZE19970109</v>
      </c>
      <c r="D57" s="125" t="str">
        <f t="shared" si="18"/>
        <v xml:space="preserve">SVATEK Miroslav </v>
      </c>
      <c r="E57" s="17" t="str">
        <f t="shared" si="19"/>
        <v xml:space="preserve">PROFI SPORT CHEB </v>
      </c>
      <c r="F57" s="138"/>
      <c r="G57" s="138"/>
      <c r="H57" s="118">
        <v>5</v>
      </c>
      <c r="I57" s="118"/>
      <c r="J57" s="138"/>
      <c r="K57" s="118"/>
      <c r="L57" s="118"/>
      <c r="M57" s="138"/>
      <c r="N57" s="138"/>
      <c r="O57" s="118"/>
      <c r="P57" s="118"/>
      <c r="Q57" s="138"/>
      <c r="R57" s="119">
        <f t="shared" si="20"/>
        <v>5</v>
      </c>
      <c r="S57" s="237"/>
      <c r="T57" s="241">
        <f t="shared" si="21"/>
        <v>32</v>
      </c>
      <c r="U57" s="145"/>
      <c r="V57" s="241">
        <f t="shared" ref="V57:V74" si="23">IFERROR(VLOOKUP(B57,ACTIVERIDERS2,1,0),0)</f>
        <v>106</v>
      </c>
      <c r="AD57" s="22"/>
      <c r="AE57" s="22" t="s">
        <v>97</v>
      </c>
    </row>
    <row r="58" spans="1:36" ht="14.1" customHeight="1" x14ac:dyDescent="0.2">
      <c r="A58" s="124">
        <v>3</v>
      </c>
      <c r="B58" s="16">
        <v>111</v>
      </c>
      <c r="C58" s="17" t="str">
        <f t="shared" si="17"/>
        <v>GER19960410</v>
      </c>
      <c r="D58" s="125" t="str">
        <f t="shared" si="18"/>
        <v>BECKER Alexander</v>
      </c>
      <c r="E58" s="17" t="str">
        <f t="shared" si="19"/>
        <v>TEAM BRANDENBURG - RSC COTTBUS</v>
      </c>
      <c r="F58" s="138"/>
      <c r="G58" s="138"/>
      <c r="H58" s="118">
        <v>4</v>
      </c>
      <c r="I58" s="118"/>
      <c r="J58" s="138"/>
      <c r="K58" s="118"/>
      <c r="L58" s="118"/>
      <c r="M58" s="138"/>
      <c r="N58" s="138"/>
      <c r="O58" s="118"/>
      <c r="P58" s="118"/>
      <c r="Q58" s="138"/>
      <c r="R58" s="119">
        <f t="shared" si="20"/>
        <v>4</v>
      </c>
      <c r="S58" s="237"/>
      <c r="T58" s="241">
        <f t="shared" si="21"/>
        <v>30</v>
      </c>
      <c r="U58" s="145"/>
      <c r="V58" s="241">
        <f t="shared" si="23"/>
        <v>111</v>
      </c>
      <c r="AD58" s="22"/>
      <c r="AE58" s="22" t="s">
        <v>95</v>
      </c>
    </row>
    <row r="59" spans="1:36" ht="14.1" customHeight="1" x14ac:dyDescent="0.2">
      <c r="A59" s="124">
        <v>4</v>
      </c>
      <c r="B59" s="16">
        <v>47</v>
      </c>
      <c r="C59" s="17" t="str">
        <f t="shared" si="17"/>
        <v>CZE19960509</v>
      </c>
      <c r="D59" s="125" t="str">
        <f t="shared" si="18"/>
        <v xml:space="preserve">PRENĚK Ondřej </v>
      </c>
      <c r="E59" s="17" t="str">
        <f t="shared" si="19"/>
        <v>KC KOOPERATIVA SG JABLONEC N.N</v>
      </c>
      <c r="F59" s="138"/>
      <c r="G59" s="138"/>
      <c r="H59" s="118"/>
      <c r="I59" s="118">
        <v>4</v>
      </c>
      <c r="J59" s="138"/>
      <c r="K59" s="118"/>
      <c r="L59" s="118"/>
      <c r="M59" s="138"/>
      <c r="N59" s="138"/>
      <c r="O59" s="118"/>
      <c r="P59" s="118"/>
      <c r="Q59" s="138"/>
      <c r="R59" s="119">
        <f t="shared" si="20"/>
        <v>4</v>
      </c>
      <c r="S59" s="237"/>
      <c r="T59" s="241">
        <f t="shared" si="21"/>
        <v>77</v>
      </c>
      <c r="U59" s="145"/>
      <c r="V59" s="241">
        <f t="shared" si="23"/>
        <v>47</v>
      </c>
    </row>
    <row r="60" spans="1:36" ht="14.1" customHeight="1" x14ac:dyDescent="0.2">
      <c r="A60" s="124">
        <v>5</v>
      </c>
      <c r="B60" s="16">
        <v>54</v>
      </c>
      <c r="C60" s="17" t="str">
        <f t="shared" si="17"/>
        <v>POL19960621</v>
      </c>
      <c r="D60" s="125" t="str">
        <f t="shared" si="18"/>
        <v>TROSZOK Robert</v>
      </c>
      <c r="E60" s="17" t="str">
        <f t="shared" si="19"/>
        <v>GRUPA KOLARSKA GLIWICE BA</v>
      </c>
      <c r="F60" s="138"/>
      <c r="G60" s="138"/>
      <c r="H60" s="118"/>
      <c r="I60" s="118">
        <v>3</v>
      </c>
      <c r="J60" s="138"/>
      <c r="K60" s="118"/>
      <c r="L60" s="118"/>
      <c r="M60" s="138"/>
      <c r="N60" s="138"/>
      <c r="O60" s="118"/>
      <c r="P60" s="118"/>
      <c r="Q60" s="138"/>
      <c r="R60" s="119">
        <f t="shared" si="20"/>
        <v>3</v>
      </c>
      <c r="S60" s="237"/>
      <c r="T60" s="241">
        <f t="shared" si="21"/>
        <v>12</v>
      </c>
      <c r="U60" s="145"/>
      <c r="V60" s="241">
        <f t="shared" si="23"/>
        <v>54</v>
      </c>
    </row>
    <row r="61" spans="1:36" ht="14.1" customHeight="1" x14ac:dyDescent="0.2">
      <c r="A61" s="124">
        <v>6</v>
      </c>
      <c r="B61" s="16">
        <v>95</v>
      </c>
      <c r="C61" s="17" t="str">
        <f t="shared" si="17"/>
        <v>CZE19970813</v>
      </c>
      <c r="D61" s="125" t="str">
        <f t="shared" si="18"/>
        <v xml:space="preserve">LAFUNTÁL Robert </v>
      </c>
      <c r="E61" s="17" t="str">
        <f t="shared" si="19"/>
        <v xml:space="preserve">TJ FAVORIT BRNO </v>
      </c>
      <c r="F61" s="138"/>
      <c r="G61" s="138"/>
      <c r="H61" s="118">
        <v>3</v>
      </c>
      <c r="I61" s="118"/>
      <c r="J61" s="138"/>
      <c r="K61" s="118"/>
      <c r="L61" s="118"/>
      <c r="M61" s="138"/>
      <c r="N61" s="138"/>
      <c r="O61" s="118"/>
      <c r="P61" s="118"/>
      <c r="Q61" s="138"/>
      <c r="R61" s="119">
        <f t="shared" si="20"/>
        <v>3</v>
      </c>
      <c r="S61" s="237"/>
      <c r="T61" s="241">
        <f t="shared" si="21"/>
        <v>97</v>
      </c>
      <c r="U61" s="145"/>
      <c r="V61" s="241">
        <f t="shared" si="23"/>
        <v>95</v>
      </c>
    </row>
    <row r="62" spans="1:36" ht="14.1" customHeight="1" x14ac:dyDescent="0.2">
      <c r="A62" s="124">
        <v>7</v>
      </c>
      <c r="B62" s="16">
        <v>103</v>
      </c>
      <c r="C62" s="17" t="str">
        <f t="shared" si="17"/>
        <v>CZE19970319</v>
      </c>
      <c r="D62" s="125" t="str">
        <f t="shared" si="18"/>
        <v xml:space="preserve">NEUMAN Daniel </v>
      </c>
      <c r="E62" s="17" t="str">
        <f t="shared" si="19"/>
        <v xml:space="preserve">TJ STADION LOUNY </v>
      </c>
      <c r="F62" s="138"/>
      <c r="G62" s="138"/>
      <c r="H62" s="118"/>
      <c r="I62" s="118">
        <v>2</v>
      </c>
      <c r="J62" s="138"/>
      <c r="K62" s="118"/>
      <c r="L62" s="118"/>
      <c r="M62" s="138"/>
      <c r="N62" s="138"/>
      <c r="O62" s="118"/>
      <c r="P62" s="118"/>
      <c r="Q62" s="138"/>
      <c r="R62" s="119">
        <f t="shared" si="20"/>
        <v>2</v>
      </c>
      <c r="S62" s="237"/>
      <c r="T62" s="241">
        <f t="shared" si="21"/>
        <v>14</v>
      </c>
      <c r="U62" s="145"/>
      <c r="V62" s="241">
        <f t="shared" si="23"/>
        <v>103</v>
      </c>
    </row>
    <row r="63" spans="1:36" ht="14.1" customHeight="1" x14ac:dyDescent="0.2">
      <c r="A63" s="124">
        <v>8</v>
      </c>
      <c r="B63" s="16">
        <v>61</v>
      </c>
      <c r="C63" s="17" t="str">
        <f t="shared" si="17"/>
        <v>POL19960305</v>
      </c>
      <c r="D63" s="125" t="str">
        <f t="shared" si="18"/>
        <v>PRZEWIĘDA Paweł</v>
      </c>
      <c r="E63" s="17" t="str">
        <f t="shared" si="19"/>
        <v xml:space="preserve">DSR AUTHOR GÓRNIK WAŁBRZYCH </v>
      </c>
      <c r="F63" s="138"/>
      <c r="G63" s="138"/>
      <c r="H63" s="118">
        <v>2</v>
      </c>
      <c r="I63" s="118"/>
      <c r="J63" s="138"/>
      <c r="K63" s="118"/>
      <c r="L63" s="118"/>
      <c r="M63" s="138"/>
      <c r="N63" s="138"/>
      <c r="O63" s="118"/>
      <c r="P63" s="118"/>
      <c r="Q63" s="138"/>
      <c r="R63" s="119">
        <f t="shared" si="20"/>
        <v>2</v>
      </c>
      <c r="S63" s="237"/>
      <c r="T63" s="241">
        <f t="shared" si="21"/>
        <v>73</v>
      </c>
      <c r="U63" s="145"/>
      <c r="V63" s="241">
        <f t="shared" si="23"/>
        <v>61</v>
      </c>
    </row>
    <row r="64" spans="1:36" ht="14.1" customHeight="1" x14ac:dyDescent="0.2">
      <c r="A64" s="124">
        <v>9</v>
      </c>
      <c r="B64" s="16">
        <v>11</v>
      </c>
      <c r="C64" s="17" t="str">
        <f t="shared" si="17"/>
        <v>GER19961026</v>
      </c>
      <c r="D64" s="125" t="str">
        <f t="shared" si="18"/>
        <v>FRANZ Paul</v>
      </c>
      <c r="E64" s="17" t="str">
        <f t="shared" si="19"/>
        <v>JUNIOREN SCHWALBE TEAM SACHSEN</v>
      </c>
      <c r="F64" s="138"/>
      <c r="G64" s="138"/>
      <c r="H64" s="118">
        <v>1</v>
      </c>
      <c r="I64" s="118"/>
      <c r="J64" s="138"/>
      <c r="K64" s="118"/>
      <c r="L64" s="118"/>
      <c r="M64" s="138"/>
      <c r="N64" s="138"/>
      <c r="O64" s="118"/>
      <c r="P64" s="118"/>
      <c r="Q64" s="138"/>
      <c r="R64" s="119">
        <f t="shared" si="20"/>
        <v>1</v>
      </c>
      <c r="S64" s="237"/>
      <c r="T64" s="241">
        <f t="shared" si="21"/>
        <v>36</v>
      </c>
      <c r="U64" s="145"/>
      <c r="V64" s="241">
        <f t="shared" si="23"/>
        <v>11</v>
      </c>
    </row>
    <row r="65" spans="1:36" ht="14.1" customHeight="1" x14ac:dyDescent="0.2">
      <c r="A65" s="124">
        <v>10</v>
      </c>
      <c r="B65" s="16">
        <v>57</v>
      </c>
      <c r="C65" s="17" t="str">
        <f t="shared" si="17"/>
        <v>POL19970825</v>
      </c>
      <c r="D65" s="125" t="str">
        <f t="shared" si="18"/>
        <v>GRZEGORZYCA Dominik</v>
      </c>
      <c r="E65" s="17" t="str">
        <f t="shared" si="19"/>
        <v>GRUPA KOLARSKA GLIWICE BA</v>
      </c>
      <c r="F65" s="138"/>
      <c r="G65" s="138"/>
      <c r="H65" s="118"/>
      <c r="I65" s="118">
        <v>1</v>
      </c>
      <c r="J65" s="138"/>
      <c r="K65" s="118"/>
      <c r="L65" s="118"/>
      <c r="M65" s="138"/>
      <c r="N65" s="138"/>
      <c r="O65" s="118"/>
      <c r="P65" s="118"/>
      <c r="Q65" s="138"/>
      <c r="R65" s="119">
        <f t="shared" si="20"/>
        <v>1</v>
      </c>
      <c r="S65" s="237"/>
      <c r="T65" s="241">
        <f t="shared" si="21"/>
        <v>78</v>
      </c>
      <c r="U65" s="145"/>
      <c r="V65" s="241">
        <f t="shared" si="23"/>
        <v>57</v>
      </c>
    </row>
    <row r="66" spans="1:36" ht="14.1" hidden="1" customHeight="1" outlineLevel="1" x14ac:dyDescent="0.2">
      <c r="A66" s="124">
        <v>11</v>
      </c>
      <c r="B66" s="16"/>
      <c r="C66" s="17" t="e">
        <f t="shared" ref="C66:C74" si="24">VLOOKUP($B66,STARTOVKA,2,0)</f>
        <v>#N/A</v>
      </c>
      <c r="D66" s="125" t="e">
        <f t="shared" ref="D66:D74" si="25">VLOOKUP($B66,STARTOVKA,3,0)</f>
        <v>#N/A</v>
      </c>
      <c r="E66" s="17" t="e">
        <f t="shared" ref="E66:E74" si="26">VLOOKUP($B66,STARTOVKA,4,0)</f>
        <v>#N/A</v>
      </c>
      <c r="F66" s="138"/>
      <c r="G66" s="138"/>
      <c r="H66" s="118"/>
      <c r="I66" s="118"/>
      <c r="J66" s="138"/>
      <c r="K66" s="118"/>
      <c r="L66" s="118"/>
      <c r="M66" s="138"/>
      <c r="N66" s="138"/>
      <c r="O66" s="118"/>
      <c r="P66" s="118"/>
      <c r="Q66" s="138"/>
      <c r="R66" s="119">
        <f t="shared" ref="R66:R74" si="27">SUM(F66:Q66)</f>
        <v>0</v>
      </c>
      <c r="S66" s="237"/>
      <c r="T66" s="241" t="e">
        <f t="shared" si="21"/>
        <v>#N/A</v>
      </c>
      <c r="U66" s="145"/>
      <c r="V66" s="241">
        <f t="shared" si="23"/>
        <v>0</v>
      </c>
    </row>
    <row r="67" spans="1:36" ht="14.1" hidden="1" customHeight="1" outlineLevel="1" x14ac:dyDescent="0.2">
      <c r="A67" s="124">
        <v>12</v>
      </c>
      <c r="B67" s="16"/>
      <c r="C67" s="17" t="e">
        <f t="shared" si="24"/>
        <v>#N/A</v>
      </c>
      <c r="D67" s="125" t="e">
        <f t="shared" si="25"/>
        <v>#N/A</v>
      </c>
      <c r="E67" s="17" t="e">
        <f t="shared" si="26"/>
        <v>#N/A</v>
      </c>
      <c r="F67" s="138"/>
      <c r="G67" s="138"/>
      <c r="H67" s="118"/>
      <c r="I67" s="118"/>
      <c r="J67" s="138"/>
      <c r="K67" s="118"/>
      <c r="L67" s="118"/>
      <c r="M67" s="138"/>
      <c r="N67" s="138"/>
      <c r="O67" s="118"/>
      <c r="P67" s="118"/>
      <c r="Q67" s="138"/>
      <c r="R67" s="119">
        <f t="shared" si="27"/>
        <v>0</v>
      </c>
      <c r="S67" s="237"/>
      <c r="T67" s="241" t="e">
        <f t="shared" si="21"/>
        <v>#N/A</v>
      </c>
      <c r="U67" s="145"/>
      <c r="V67" s="241">
        <f t="shared" si="23"/>
        <v>0</v>
      </c>
    </row>
    <row r="68" spans="1:36" ht="14.1" hidden="1" customHeight="1" outlineLevel="1" x14ac:dyDescent="0.2">
      <c r="A68" s="124">
        <v>13</v>
      </c>
      <c r="B68" s="16"/>
      <c r="C68" s="17" t="e">
        <f t="shared" si="24"/>
        <v>#N/A</v>
      </c>
      <c r="D68" s="125" t="e">
        <f t="shared" si="25"/>
        <v>#N/A</v>
      </c>
      <c r="E68" s="17" t="e">
        <f t="shared" si="26"/>
        <v>#N/A</v>
      </c>
      <c r="F68" s="138"/>
      <c r="G68" s="138"/>
      <c r="H68" s="118"/>
      <c r="I68" s="118"/>
      <c r="J68" s="138"/>
      <c r="K68" s="118"/>
      <c r="L68" s="118"/>
      <c r="M68" s="138"/>
      <c r="N68" s="138"/>
      <c r="O68" s="118"/>
      <c r="P68" s="118"/>
      <c r="Q68" s="138"/>
      <c r="R68" s="119">
        <f t="shared" si="27"/>
        <v>0</v>
      </c>
      <c r="S68" s="237"/>
      <c r="T68" s="241" t="e">
        <f t="shared" si="21"/>
        <v>#N/A</v>
      </c>
      <c r="U68" s="145"/>
      <c r="V68" s="241">
        <f t="shared" si="23"/>
        <v>0</v>
      </c>
    </row>
    <row r="69" spans="1:36" ht="14.1" hidden="1" customHeight="1" outlineLevel="1" x14ac:dyDescent="0.2">
      <c r="A69" s="124">
        <v>14</v>
      </c>
      <c r="B69" s="16"/>
      <c r="C69" s="17" t="e">
        <f t="shared" si="24"/>
        <v>#N/A</v>
      </c>
      <c r="D69" s="125" t="e">
        <f t="shared" si="25"/>
        <v>#N/A</v>
      </c>
      <c r="E69" s="17" t="e">
        <f t="shared" si="26"/>
        <v>#N/A</v>
      </c>
      <c r="F69" s="138"/>
      <c r="G69" s="138"/>
      <c r="H69" s="118"/>
      <c r="I69" s="118"/>
      <c r="J69" s="138"/>
      <c r="K69" s="118"/>
      <c r="L69" s="118"/>
      <c r="M69" s="138"/>
      <c r="N69" s="138"/>
      <c r="O69" s="118"/>
      <c r="P69" s="118"/>
      <c r="Q69" s="138"/>
      <c r="R69" s="119">
        <f t="shared" si="27"/>
        <v>0</v>
      </c>
      <c r="S69" s="237"/>
      <c r="T69" s="241" t="e">
        <f t="shared" si="21"/>
        <v>#N/A</v>
      </c>
      <c r="U69" s="145"/>
      <c r="V69" s="241">
        <f t="shared" si="23"/>
        <v>0</v>
      </c>
    </row>
    <row r="70" spans="1:36" ht="14.1" hidden="1" customHeight="1" outlineLevel="1" x14ac:dyDescent="0.2">
      <c r="A70" s="124">
        <v>15</v>
      </c>
      <c r="B70" s="16"/>
      <c r="C70" s="17" t="e">
        <f t="shared" si="24"/>
        <v>#N/A</v>
      </c>
      <c r="D70" s="125" t="e">
        <f t="shared" si="25"/>
        <v>#N/A</v>
      </c>
      <c r="E70" s="17" t="e">
        <f t="shared" si="26"/>
        <v>#N/A</v>
      </c>
      <c r="F70" s="138"/>
      <c r="G70" s="138"/>
      <c r="H70" s="118"/>
      <c r="I70" s="118"/>
      <c r="J70" s="138"/>
      <c r="K70" s="118"/>
      <c r="L70" s="118"/>
      <c r="M70" s="138"/>
      <c r="N70" s="138"/>
      <c r="O70" s="118"/>
      <c r="P70" s="118"/>
      <c r="Q70" s="138"/>
      <c r="R70" s="119">
        <f t="shared" si="27"/>
        <v>0</v>
      </c>
      <c r="S70" s="237"/>
      <c r="T70" s="241" t="e">
        <f t="shared" si="21"/>
        <v>#N/A</v>
      </c>
      <c r="U70" s="145"/>
      <c r="V70" s="241">
        <f t="shared" si="23"/>
        <v>0</v>
      </c>
    </row>
    <row r="71" spans="1:36" ht="14.1" hidden="1" customHeight="1" outlineLevel="1" x14ac:dyDescent="0.2">
      <c r="A71" s="124">
        <v>16</v>
      </c>
      <c r="B71" s="16"/>
      <c r="C71" s="17" t="e">
        <f t="shared" si="24"/>
        <v>#N/A</v>
      </c>
      <c r="D71" s="125" t="e">
        <f t="shared" si="25"/>
        <v>#N/A</v>
      </c>
      <c r="E71" s="17" t="e">
        <f t="shared" si="26"/>
        <v>#N/A</v>
      </c>
      <c r="F71" s="138"/>
      <c r="G71" s="138"/>
      <c r="H71" s="118"/>
      <c r="I71" s="118"/>
      <c r="J71" s="138"/>
      <c r="K71" s="118"/>
      <c r="L71" s="118"/>
      <c r="M71" s="138"/>
      <c r="N71" s="138"/>
      <c r="O71" s="118"/>
      <c r="P71" s="118"/>
      <c r="Q71" s="138"/>
      <c r="R71" s="119">
        <f t="shared" si="27"/>
        <v>0</v>
      </c>
      <c r="S71" s="237"/>
      <c r="T71" s="241" t="e">
        <f t="shared" si="21"/>
        <v>#N/A</v>
      </c>
      <c r="U71" s="145"/>
      <c r="V71" s="241">
        <f t="shared" si="23"/>
        <v>0</v>
      </c>
    </row>
    <row r="72" spans="1:36" ht="14.1" hidden="1" customHeight="1" outlineLevel="1" x14ac:dyDescent="0.2">
      <c r="A72" s="124">
        <v>17</v>
      </c>
      <c r="B72" s="16"/>
      <c r="C72" s="17" t="e">
        <f t="shared" si="24"/>
        <v>#N/A</v>
      </c>
      <c r="D72" s="125" t="e">
        <f t="shared" si="25"/>
        <v>#N/A</v>
      </c>
      <c r="E72" s="17" t="e">
        <f t="shared" si="26"/>
        <v>#N/A</v>
      </c>
      <c r="F72" s="138"/>
      <c r="G72" s="138"/>
      <c r="H72" s="118"/>
      <c r="I72" s="118"/>
      <c r="J72" s="138"/>
      <c r="K72" s="118"/>
      <c r="L72" s="118"/>
      <c r="M72" s="138"/>
      <c r="N72" s="138"/>
      <c r="O72" s="118"/>
      <c r="P72" s="118"/>
      <c r="Q72" s="138"/>
      <c r="R72" s="119">
        <f t="shared" si="27"/>
        <v>0</v>
      </c>
      <c r="S72" s="237"/>
      <c r="T72" s="241" t="e">
        <f t="shared" si="21"/>
        <v>#N/A</v>
      </c>
      <c r="U72" s="145"/>
      <c r="V72" s="241">
        <f t="shared" si="23"/>
        <v>0</v>
      </c>
    </row>
    <row r="73" spans="1:36" ht="14.1" hidden="1" customHeight="1" outlineLevel="1" x14ac:dyDescent="0.2">
      <c r="A73" s="124">
        <v>18</v>
      </c>
      <c r="B73" s="16"/>
      <c r="C73" s="17" t="e">
        <f t="shared" si="24"/>
        <v>#N/A</v>
      </c>
      <c r="D73" s="125" t="e">
        <f t="shared" si="25"/>
        <v>#N/A</v>
      </c>
      <c r="E73" s="17" t="e">
        <f t="shared" si="26"/>
        <v>#N/A</v>
      </c>
      <c r="F73" s="138"/>
      <c r="G73" s="138"/>
      <c r="H73" s="118"/>
      <c r="I73" s="118"/>
      <c r="J73" s="138"/>
      <c r="K73" s="118"/>
      <c r="L73" s="118"/>
      <c r="M73" s="138"/>
      <c r="N73" s="138"/>
      <c r="O73" s="118"/>
      <c r="P73" s="118"/>
      <c r="Q73" s="138"/>
      <c r="R73" s="119">
        <f t="shared" si="27"/>
        <v>0</v>
      </c>
      <c r="S73" s="237"/>
      <c r="T73" s="241" t="e">
        <f t="shared" si="21"/>
        <v>#N/A</v>
      </c>
      <c r="U73" s="145"/>
      <c r="V73" s="241">
        <f t="shared" si="23"/>
        <v>0</v>
      </c>
    </row>
    <row r="74" spans="1:36" ht="14.1" hidden="1" customHeight="1" outlineLevel="1" x14ac:dyDescent="0.2">
      <c r="A74" s="124">
        <v>19</v>
      </c>
      <c r="B74" s="16"/>
      <c r="C74" s="17" t="e">
        <f t="shared" si="24"/>
        <v>#N/A</v>
      </c>
      <c r="D74" s="125" t="e">
        <f t="shared" si="25"/>
        <v>#N/A</v>
      </c>
      <c r="E74" s="17" t="e">
        <f t="shared" si="26"/>
        <v>#N/A</v>
      </c>
      <c r="F74" s="138"/>
      <c r="G74" s="138"/>
      <c r="H74" s="118"/>
      <c r="I74" s="118"/>
      <c r="J74" s="138"/>
      <c r="K74" s="118"/>
      <c r="L74" s="118"/>
      <c r="M74" s="138"/>
      <c r="N74" s="138"/>
      <c r="O74" s="118"/>
      <c r="P74" s="118"/>
      <c r="Q74" s="138"/>
      <c r="R74" s="119">
        <f t="shared" si="27"/>
        <v>0</v>
      </c>
      <c r="S74" s="237"/>
      <c r="T74" s="241" t="e">
        <f t="shared" si="21"/>
        <v>#N/A</v>
      </c>
      <c r="U74" s="145"/>
      <c r="V74" s="241">
        <f t="shared" si="23"/>
        <v>0</v>
      </c>
    </row>
    <row r="75" spans="1:36" ht="12.75" customHeight="1" collapsed="1" x14ac:dyDescent="0.2">
      <c r="A75" s="126"/>
      <c r="B75" s="126"/>
      <c r="C75" s="127"/>
      <c r="D75" s="126"/>
      <c r="E75" s="126"/>
      <c r="F75" s="126"/>
      <c r="G75" s="126"/>
      <c r="H75" s="126"/>
      <c r="I75" s="126"/>
      <c r="J75" s="126"/>
      <c r="K75" s="126"/>
      <c r="L75" s="126"/>
      <c r="M75" s="126"/>
      <c r="N75" s="126"/>
      <c r="O75" s="126"/>
      <c r="P75" s="126"/>
      <c r="Q75" s="126"/>
      <c r="R75" s="126"/>
      <c r="S75" s="128"/>
      <c r="V75" s="148"/>
    </row>
    <row r="76" spans="1:36" s="19" customFormat="1" ht="15" x14ac:dyDescent="0.2">
      <c r="A76" s="128"/>
      <c r="B76" s="128"/>
      <c r="C76" s="129"/>
      <c r="D76" s="128"/>
      <c r="E76" s="128"/>
      <c r="F76" s="128"/>
      <c r="G76" s="128"/>
      <c r="H76" s="128"/>
      <c r="I76" s="128"/>
      <c r="J76" s="128"/>
      <c r="K76" s="128"/>
      <c r="L76" s="128"/>
      <c r="M76" s="128"/>
      <c r="N76" s="128"/>
      <c r="O76" s="128"/>
      <c r="P76" s="128"/>
      <c r="Q76" s="128"/>
      <c r="R76" s="128"/>
      <c r="S76" s="128"/>
      <c r="T76" s="130"/>
      <c r="U76" s="148"/>
      <c r="V76" s="148"/>
      <c r="W76" s="148"/>
      <c r="X76" s="148"/>
      <c r="Y76" s="148"/>
      <c r="Z76" s="148"/>
      <c r="AA76" s="148"/>
      <c r="AB76" s="148"/>
      <c r="AD76" s="148"/>
      <c r="AE76" s="148"/>
      <c r="AF76" s="148"/>
      <c r="AG76" s="148"/>
      <c r="AH76" s="148"/>
      <c r="AI76" s="148"/>
      <c r="AJ76" s="148"/>
    </row>
    <row r="77" spans="1:36" s="19" customFormat="1" ht="15" x14ac:dyDescent="0.2">
      <c r="A77" s="128"/>
      <c r="B77" s="128"/>
      <c r="C77" s="129"/>
      <c r="D77" s="128"/>
      <c r="E77" s="128"/>
      <c r="F77" s="128"/>
      <c r="G77" s="128"/>
      <c r="H77" s="128"/>
      <c r="I77" s="128"/>
      <c r="J77" s="128"/>
      <c r="K77" s="128"/>
      <c r="L77" s="128"/>
      <c r="M77" s="128"/>
      <c r="N77" s="128"/>
      <c r="O77" s="128"/>
      <c r="P77" s="128"/>
      <c r="Q77" s="128"/>
      <c r="R77" s="128"/>
      <c r="S77" s="128"/>
      <c r="T77" s="130"/>
      <c r="U77" s="148"/>
      <c r="V77" s="148"/>
      <c r="W77" s="148"/>
      <c r="X77" s="148"/>
      <c r="Y77" s="148"/>
      <c r="Z77" s="148"/>
      <c r="AA77" s="148"/>
      <c r="AB77" s="148"/>
      <c r="AD77" s="148"/>
      <c r="AE77" s="148"/>
      <c r="AF77" s="148"/>
      <c r="AG77" s="148"/>
      <c r="AH77" s="148"/>
      <c r="AI77" s="148"/>
      <c r="AJ77" s="148"/>
    </row>
    <row r="78" spans="1:36" s="19" customFormat="1" ht="15" x14ac:dyDescent="0.2">
      <c r="A78" s="128"/>
      <c r="B78" s="128"/>
      <c r="C78" s="129"/>
      <c r="D78" s="128"/>
      <c r="E78" s="128"/>
      <c r="F78" s="128"/>
      <c r="G78" s="128"/>
      <c r="H78" s="128"/>
      <c r="I78" s="128"/>
      <c r="J78" s="128"/>
      <c r="K78" s="128"/>
      <c r="L78" s="128"/>
      <c r="M78" s="128"/>
      <c r="N78" s="128"/>
      <c r="O78" s="128"/>
      <c r="P78" s="128"/>
      <c r="Q78" s="128"/>
      <c r="R78" s="128"/>
      <c r="S78" s="128"/>
      <c r="T78" s="130"/>
      <c r="U78" s="148"/>
      <c r="V78" s="148"/>
      <c r="W78" s="148"/>
      <c r="X78" s="148"/>
      <c r="Y78" s="148"/>
      <c r="Z78" s="148"/>
      <c r="AA78" s="148"/>
      <c r="AB78" s="148"/>
      <c r="AD78" s="148"/>
      <c r="AE78" s="148"/>
      <c r="AF78" s="148"/>
      <c r="AG78" s="148"/>
      <c r="AH78" s="148"/>
      <c r="AI78" s="148"/>
      <c r="AJ78" s="148"/>
    </row>
    <row r="79" spans="1:36" s="19" customFormat="1" ht="15" x14ac:dyDescent="0.2">
      <c r="A79" s="128"/>
      <c r="B79" s="128"/>
      <c r="C79" s="129"/>
      <c r="D79" s="128"/>
      <c r="E79" s="128"/>
      <c r="F79" s="128"/>
      <c r="G79" s="128"/>
      <c r="H79" s="128"/>
      <c r="I79" s="128"/>
      <c r="J79" s="128"/>
      <c r="K79" s="128"/>
      <c r="L79" s="128"/>
      <c r="M79" s="128"/>
      <c r="N79" s="128"/>
      <c r="O79" s="128"/>
      <c r="P79" s="128"/>
      <c r="Q79" s="128"/>
      <c r="R79" s="128"/>
      <c r="S79" s="128"/>
      <c r="T79" s="130"/>
      <c r="U79" s="148"/>
      <c r="V79" s="148"/>
      <c r="W79" s="148"/>
      <c r="X79" s="148"/>
      <c r="Y79" s="148"/>
      <c r="Z79" s="148"/>
      <c r="AA79" s="148"/>
      <c r="AB79" s="148"/>
      <c r="AD79" s="148"/>
      <c r="AE79" s="148"/>
      <c r="AF79" s="148"/>
      <c r="AG79" s="148"/>
      <c r="AH79" s="148"/>
      <c r="AI79" s="148"/>
      <c r="AJ79" s="148"/>
    </row>
    <row r="80" spans="1:36" s="19" customFormat="1" ht="15" x14ac:dyDescent="0.2">
      <c r="A80" s="128"/>
      <c r="B80" s="128"/>
      <c r="C80" s="129"/>
      <c r="D80" s="128"/>
      <c r="E80" s="128"/>
      <c r="F80" s="128"/>
      <c r="G80" s="128"/>
      <c r="H80" s="128"/>
      <c r="I80" s="128"/>
      <c r="J80" s="128"/>
      <c r="K80" s="128"/>
      <c r="L80" s="128"/>
      <c r="M80" s="128"/>
      <c r="N80" s="128"/>
      <c r="O80" s="128"/>
      <c r="P80" s="128"/>
      <c r="Q80" s="128"/>
      <c r="R80" s="128"/>
      <c r="S80" s="128"/>
      <c r="T80" s="130"/>
      <c r="U80" s="148"/>
      <c r="V80" s="148"/>
      <c r="W80" s="148"/>
      <c r="X80" s="148"/>
      <c r="Y80" s="148"/>
      <c r="Z80" s="148"/>
      <c r="AA80" s="148"/>
      <c r="AB80" s="148"/>
      <c r="AD80" s="148"/>
      <c r="AE80" s="148"/>
      <c r="AF80" s="148"/>
      <c r="AG80" s="148"/>
      <c r="AH80" s="148"/>
      <c r="AI80" s="148"/>
      <c r="AJ80" s="148"/>
    </row>
    <row r="81" spans="1:36" s="19" customFormat="1" ht="15" x14ac:dyDescent="0.2">
      <c r="A81" s="128"/>
      <c r="B81" s="128"/>
      <c r="C81" s="129"/>
      <c r="D81" s="128"/>
      <c r="E81" s="128"/>
      <c r="F81" s="128"/>
      <c r="G81" s="128"/>
      <c r="H81" s="128"/>
      <c r="I81" s="128"/>
      <c r="J81" s="128"/>
      <c r="K81" s="128"/>
      <c r="L81" s="128"/>
      <c r="M81" s="128"/>
      <c r="N81" s="128"/>
      <c r="O81" s="128"/>
      <c r="P81" s="128"/>
      <c r="Q81" s="128"/>
      <c r="R81" s="128"/>
      <c r="S81" s="128"/>
      <c r="T81" s="130"/>
      <c r="U81" s="148"/>
      <c r="V81" s="148"/>
      <c r="W81" s="148"/>
      <c r="X81" s="148"/>
      <c r="Y81" s="148"/>
      <c r="Z81" s="148"/>
      <c r="AA81" s="148"/>
      <c r="AB81" s="148"/>
      <c r="AD81" s="148"/>
      <c r="AE81" s="148"/>
      <c r="AF81" s="148"/>
      <c r="AG81" s="148"/>
      <c r="AH81" s="148"/>
      <c r="AI81" s="148"/>
      <c r="AJ81" s="148"/>
    </row>
    <row r="82" spans="1:36" s="19" customFormat="1" ht="15" x14ac:dyDescent="0.2">
      <c r="A82" s="128"/>
      <c r="B82" s="128"/>
      <c r="C82" s="129"/>
      <c r="D82" s="128"/>
      <c r="E82" s="128"/>
      <c r="F82" s="128"/>
      <c r="G82" s="128"/>
      <c r="H82" s="128"/>
      <c r="I82" s="128"/>
      <c r="J82" s="128"/>
      <c r="K82" s="128"/>
      <c r="L82" s="128"/>
      <c r="M82" s="128"/>
      <c r="N82" s="128"/>
      <c r="O82" s="128"/>
      <c r="P82" s="128"/>
      <c r="Q82" s="128"/>
      <c r="R82" s="128"/>
      <c r="S82" s="128"/>
      <c r="T82" s="130"/>
      <c r="U82" s="148"/>
      <c r="V82" s="148"/>
      <c r="W82" s="148"/>
      <c r="X82" s="148"/>
      <c r="Y82" s="148"/>
      <c r="Z82" s="148"/>
      <c r="AA82" s="148"/>
      <c r="AB82" s="148"/>
      <c r="AD82" s="148"/>
      <c r="AE82" s="148"/>
      <c r="AF82" s="148"/>
      <c r="AG82" s="148"/>
      <c r="AH82" s="148"/>
      <c r="AI82" s="148"/>
      <c r="AJ82" s="148"/>
    </row>
    <row r="83" spans="1:36" s="19" customFormat="1" ht="15" x14ac:dyDescent="0.2">
      <c r="A83" s="128"/>
      <c r="B83" s="128"/>
      <c r="C83" s="129"/>
      <c r="D83" s="128"/>
      <c r="E83" s="128"/>
      <c r="F83" s="128"/>
      <c r="G83" s="128"/>
      <c r="H83" s="128"/>
      <c r="I83" s="128"/>
      <c r="J83" s="128"/>
      <c r="K83" s="128"/>
      <c r="L83" s="128"/>
      <c r="M83" s="128"/>
      <c r="N83" s="128"/>
      <c r="O83" s="128"/>
      <c r="P83" s="128"/>
      <c r="Q83" s="128"/>
      <c r="R83" s="128"/>
      <c r="S83" s="128"/>
      <c r="T83" s="130"/>
      <c r="U83" s="148"/>
      <c r="V83" s="148"/>
      <c r="W83" s="148"/>
      <c r="X83" s="148"/>
      <c r="Y83" s="148"/>
      <c r="Z83" s="148"/>
      <c r="AA83" s="148"/>
      <c r="AB83" s="148"/>
      <c r="AD83" s="148"/>
      <c r="AE83" s="148"/>
      <c r="AF83" s="148"/>
      <c r="AG83" s="148"/>
      <c r="AH83" s="148"/>
      <c r="AI83" s="148"/>
      <c r="AJ83" s="148"/>
    </row>
    <row r="84" spans="1:36" s="19" customFormat="1" ht="15" x14ac:dyDescent="0.2">
      <c r="A84" s="128"/>
      <c r="B84" s="128"/>
      <c r="C84" s="129"/>
      <c r="D84" s="128"/>
      <c r="E84" s="128"/>
      <c r="F84" s="128"/>
      <c r="G84" s="128"/>
      <c r="H84" s="128"/>
      <c r="I84" s="128"/>
      <c r="J84" s="128"/>
      <c r="K84" s="128"/>
      <c r="L84" s="128"/>
      <c r="M84" s="128"/>
      <c r="N84" s="128"/>
      <c r="O84" s="128"/>
      <c r="P84" s="128"/>
      <c r="Q84" s="128"/>
      <c r="R84" s="128"/>
      <c r="S84" s="128"/>
      <c r="T84" s="130"/>
      <c r="U84" s="148"/>
      <c r="V84" s="148"/>
      <c r="W84" s="148"/>
      <c r="X84" s="148"/>
      <c r="Y84" s="148"/>
      <c r="Z84" s="148"/>
      <c r="AA84" s="148"/>
      <c r="AB84" s="148"/>
      <c r="AD84" s="148"/>
      <c r="AE84" s="148"/>
      <c r="AF84" s="148"/>
      <c r="AG84" s="148"/>
      <c r="AH84" s="148"/>
      <c r="AI84" s="148"/>
      <c r="AJ84" s="148"/>
    </row>
    <row r="85" spans="1:36" s="19" customFormat="1" ht="15" x14ac:dyDescent="0.2">
      <c r="A85" s="128"/>
      <c r="B85" s="128"/>
      <c r="C85" s="129"/>
      <c r="D85" s="128"/>
      <c r="E85" s="128"/>
      <c r="F85" s="128"/>
      <c r="G85" s="128"/>
      <c r="H85" s="128"/>
      <c r="I85" s="128"/>
      <c r="J85" s="128"/>
      <c r="K85" s="128"/>
      <c r="L85" s="128"/>
      <c r="M85" s="128"/>
      <c r="N85" s="128"/>
      <c r="O85" s="128"/>
      <c r="P85" s="128"/>
      <c r="Q85" s="128"/>
      <c r="R85" s="128"/>
      <c r="S85" s="128"/>
      <c r="T85" s="130"/>
      <c r="U85" s="148"/>
      <c r="V85" s="148"/>
      <c r="W85" s="148"/>
      <c r="X85" s="148"/>
      <c r="Y85" s="148"/>
      <c r="Z85" s="148"/>
      <c r="AA85" s="148"/>
      <c r="AB85" s="148"/>
      <c r="AD85" s="148"/>
      <c r="AE85" s="148"/>
      <c r="AF85" s="148"/>
      <c r="AG85" s="148"/>
      <c r="AH85" s="148"/>
      <c r="AI85" s="148"/>
      <c r="AJ85" s="148"/>
    </row>
    <row r="86" spans="1:36" s="19" customFormat="1" ht="15" x14ac:dyDescent="0.2">
      <c r="A86" s="128"/>
      <c r="B86" s="128"/>
      <c r="C86" s="129"/>
      <c r="D86" s="128"/>
      <c r="E86" s="128"/>
      <c r="F86" s="128"/>
      <c r="G86" s="128"/>
      <c r="H86" s="128"/>
      <c r="I86" s="128"/>
      <c r="J86" s="128"/>
      <c r="K86" s="128"/>
      <c r="L86" s="128"/>
      <c r="M86" s="128"/>
      <c r="N86" s="128"/>
      <c r="O86" s="128"/>
      <c r="P86" s="128"/>
      <c r="Q86" s="128"/>
      <c r="R86" s="128"/>
      <c r="S86" s="128"/>
      <c r="T86" s="130"/>
      <c r="U86" s="148"/>
      <c r="V86" s="148"/>
      <c r="W86" s="148"/>
      <c r="X86" s="148"/>
      <c r="Y86" s="148"/>
      <c r="Z86" s="148"/>
      <c r="AA86" s="148"/>
      <c r="AB86" s="148"/>
      <c r="AD86" s="148"/>
      <c r="AE86" s="148"/>
      <c r="AF86" s="148"/>
      <c r="AG86" s="148"/>
      <c r="AH86" s="148"/>
      <c r="AI86" s="148"/>
      <c r="AJ86" s="148"/>
    </row>
    <row r="87" spans="1:36" s="19" customFormat="1" ht="15" x14ac:dyDescent="0.2">
      <c r="A87" s="128"/>
      <c r="B87" s="128"/>
      <c r="C87" s="129"/>
      <c r="D87" s="128"/>
      <c r="E87" s="128"/>
      <c r="F87" s="128"/>
      <c r="G87" s="128"/>
      <c r="H87" s="128"/>
      <c r="I87" s="128"/>
      <c r="J87" s="128"/>
      <c r="K87" s="128"/>
      <c r="L87" s="128"/>
      <c r="M87" s="128"/>
      <c r="N87" s="128"/>
      <c r="O87" s="128"/>
      <c r="P87" s="128"/>
      <c r="Q87" s="128"/>
      <c r="R87" s="128"/>
      <c r="S87" s="128"/>
      <c r="T87" s="130"/>
      <c r="U87" s="148"/>
      <c r="V87" s="148"/>
      <c r="W87" s="148"/>
      <c r="X87" s="148"/>
      <c r="Y87" s="148"/>
      <c r="Z87" s="148"/>
      <c r="AA87" s="148"/>
      <c r="AB87" s="148"/>
      <c r="AD87" s="148"/>
      <c r="AE87" s="148"/>
      <c r="AF87" s="148"/>
      <c r="AG87" s="148"/>
      <c r="AH87" s="148"/>
      <c r="AI87" s="148"/>
      <c r="AJ87" s="148"/>
    </row>
    <row r="88" spans="1:36" s="19" customFormat="1" ht="15" x14ac:dyDescent="0.2">
      <c r="A88" s="128"/>
      <c r="B88" s="128"/>
      <c r="C88" s="129"/>
      <c r="D88" s="128"/>
      <c r="E88" s="128"/>
      <c r="F88" s="128"/>
      <c r="G88" s="128"/>
      <c r="H88" s="128"/>
      <c r="I88" s="128"/>
      <c r="J88" s="128"/>
      <c r="K88" s="128"/>
      <c r="L88" s="128"/>
      <c r="M88" s="128"/>
      <c r="N88" s="128"/>
      <c r="O88" s="128"/>
      <c r="P88" s="128"/>
      <c r="Q88" s="128"/>
      <c r="R88" s="128"/>
      <c r="S88" s="128"/>
      <c r="T88" s="130"/>
      <c r="U88" s="148"/>
      <c r="V88" s="148"/>
      <c r="W88" s="148"/>
      <c r="X88" s="148"/>
      <c r="Y88" s="148"/>
      <c r="Z88" s="148"/>
      <c r="AA88" s="148"/>
      <c r="AB88" s="148"/>
      <c r="AD88" s="148"/>
      <c r="AE88" s="148"/>
      <c r="AF88" s="148"/>
      <c r="AG88" s="148"/>
      <c r="AH88" s="148"/>
      <c r="AI88" s="148"/>
      <c r="AJ88" s="148"/>
    </row>
    <row r="89" spans="1:36" s="19" customFormat="1" ht="15" x14ac:dyDescent="0.2">
      <c r="A89" s="128"/>
      <c r="B89" s="128"/>
      <c r="C89" s="129"/>
      <c r="D89" s="128"/>
      <c r="E89" s="128"/>
      <c r="F89" s="128"/>
      <c r="G89" s="128"/>
      <c r="H89" s="128"/>
      <c r="I89" s="128"/>
      <c r="J89" s="128"/>
      <c r="K89" s="128"/>
      <c r="L89" s="128"/>
      <c r="M89" s="128"/>
      <c r="N89" s="128"/>
      <c r="O89" s="128"/>
      <c r="P89" s="128"/>
      <c r="Q89" s="128"/>
      <c r="R89" s="128"/>
      <c r="S89" s="128"/>
      <c r="T89" s="130"/>
      <c r="U89" s="148"/>
      <c r="V89" s="148"/>
      <c r="W89" s="148"/>
      <c r="X89" s="148"/>
      <c r="Y89" s="148"/>
      <c r="Z89" s="148"/>
      <c r="AA89" s="148"/>
      <c r="AB89" s="148"/>
      <c r="AD89" s="148"/>
      <c r="AE89" s="148"/>
      <c r="AF89" s="148"/>
      <c r="AG89" s="148"/>
      <c r="AH89" s="148"/>
      <c r="AI89" s="148"/>
      <c r="AJ89" s="148"/>
    </row>
    <row r="90" spans="1:36" s="19" customFormat="1" ht="15" x14ac:dyDescent="0.2">
      <c r="A90" s="128"/>
      <c r="B90" s="128"/>
      <c r="C90" s="129"/>
      <c r="D90" s="128"/>
      <c r="E90" s="128"/>
      <c r="F90" s="128"/>
      <c r="G90" s="128"/>
      <c r="H90" s="128"/>
      <c r="I90" s="128"/>
      <c r="J90" s="128"/>
      <c r="K90" s="128"/>
      <c r="L90" s="128"/>
      <c r="M90" s="128"/>
      <c r="N90" s="128"/>
      <c r="O90" s="128"/>
      <c r="P90" s="128"/>
      <c r="Q90" s="128"/>
      <c r="R90" s="128"/>
      <c r="S90" s="128"/>
      <c r="T90" s="130"/>
      <c r="U90" s="148"/>
      <c r="V90" s="148"/>
      <c r="W90" s="148"/>
      <c r="X90" s="148"/>
      <c r="Y90" s="148"/>
      <c r="Z90" s="148"/>
      <c r="AA90" s="148"/>
      <c r="AB90" s="148"/>
      <c r="AD90" s="148"/>
      <c r="AE90" s="148"/>
      <c r="AF90" s="148"/>
      <c r="AG90" s="148"/>
      <c r="AH90" s="148"/>
      <c r="AI90" s="148"/>
      <c r="AJ90" s="148"/>
    </row>
    <row r="91" spans="1:36" s="19" customFormat="1" ht="15" x14ac:dyDescent="0.2">
      <c r="A91" s="128"/>
      <c r="B91" s="128"/>
      <c r="C91" s="129"/>
      <c r="D91" s="128"/>
      <c r="E91" s="128"/>
      <c r="F91" s="128"/>
      <c r="G91" s="128"/>
      <c r="H91" s="128"/>
      <c r="I91" s="128"/>
      <c r="J91" s="128"/>
      <c r="K91" s="128"/>
      <c r="L91" s="128"/>
      <c r="M91" s="128"/>
      <c r="N91" s="128"/>
      <c r="O91" s="128"/>
      <c r="P91" s="128"/>
      <c r="Q91" s="128"/>
      <c r="R91" s="128"/>
      <c r="S91" s="128"/>
      <c r="T91" s="130"/>
      <c r="U91" s="148"/>
      <c r="V91" s="148"/>
      <c r="W91" s="148"/>
      <c r="X91" s="148"/>
      <c r="Y91" s="148"/>
      <c r="Z91" s="148"/>
      <c r="AA91" s="148"/>
      <c r="AB91" s="148"/>
      <c r="AD91" s="148"/>
      <c r="AE91" s="148"/>
      <c r="AF91" s="148"/>
      <c r="AG91" s="148"/>
      <c r="AH91" s="148"/>
      <c r="AI91" s="148"/>
      <c r="AJ91" s="148"/>
    </row>
    <row r="94" spans="1:36" ht="6" customHeight="1" x14ac:dyDescent="0.2">
      <c r="A94" s="190"/>
      <c r="B94" s="190"/>
      <c r="C94" s="190"/>
      <c r="D94" s="190"/>
      <c r="E94" s="190"/>
      <c r="F94" s="190"/>
      <c r="G94" s="190"/>
      <c r="H94" s="190"/>
      <c r="I94" s="190"/>
      <c r="J94" s="190"/>
      <c r="K94" s="190"/>
      <c r="L94" s="190"/>
      <c r="M94" s="190"/>
      <c r="N94" s="190"/>
      <c r="O94" s="190"/>
      <c r="P94" s="190"/>
      <c r="Q94" s="190"/>
      <c r="R94" s="190"/>
      <c r="S94" s="239"/>
    </row>
    <row r="95" spans="1:36" x14ac:dyDescent="0.2">
      <c r="A95" s="131"/>
      <c r="B95" s="131"/>
      <c r="C95" s="132"/>
      <c r="D95" s="131"/>
      <c r="E95" s="131"/>
      <c r="F95" s="131"/>
      <c r="G95" s="131"/>
      <c r="H95" s="131"/>
      <c r="I95" s="131"/>
      <c r="J95" s="131"/>
      <c r="K95" s="131"/>
      <c r="L95" s="131"/>
      <c r="M95" s="131"/>
      <c r="N95" s="131"/>
      <c r="O95" s="131"/>
      <c r="P95" s="131"/>
      <c r="Q95" s="131"/>
      <c r="R95" s="131"/>
      <c r="S95" s="240"/>
    </row>
    <row r="96" spans="1:36" x14ac:dyDescent="0.2">
      <c r="A96" s="131"/>
      <c r="B96" s="131"/>
      <c r="C96" s="132"/>
      <c r="D96" s="131"/>
      <c r="E96" s="131"/>
      <c r="F96" s="131"/>
      <c r="G96" s="131"/>
      <c r="H96" s="131"/>
      <c r="I96" s="131"/>
      <c r="J96" s="131"/>
      <c r="K96" s="131"/>
      <c r="L96" s="131"/>
      <c r="M96" s="131"/>
      <c r="N96" s="131"/>
      <c r="O96" s="131"/>
      <c r="P96" s="131"/>
      <c r="Q96" s="131"/>
      <c r="R96" s="131"/>
      <c r="S96" s="240"/>
    </row>
    <row r="97" spans="1:19" x14ac:dyDescent="0.2">
      <c r="A97" s="131"/>
      <c r="B97" s="131"/>
      <c r="C97" s="132"/>
      <c r="D97" s="131"/>
      <c r="E97" s="131"/>
      <c r="F97" s="131"/>
      <c r="G97" s="131"/>
      <c r="H97" s="131"/>
      <c r="I97" s="131"/>
      <c r="J97" s="131"/>
      <c r="K97" s="131"/>
      <c r="L97" s="131"/>
      <c r="M97" s="131"/>
      <c r="N97" s="131"/>
      <c r="O97" s="131"/>
      <c r="P97" s="131"/>
      <c r="Q97" s="131"/>
      <c r="R97" s="131"/>
      <c r="S97" s="240"/>
    </row>
    <row r="98" spans="1:19" x14ac:dyDescent="0.2">
      <c r="A98" s="131"/>
      <c r="B98" s="131"/>
      <c r="C98" s="132"/>
      <c r="D98" s="131"/>
      <c r="E98" s="131"/>
      <c r="F98" s="131"/>
      <c r="G98" s="131"/>
      <c r="H98" s="131"/>
      <c r="I98" s="131"/>
      <c r="J98" s="131"/>
      <c r="K98" s="131"/>
      <c r="L98" s="131"/>
      <c r="M98" s="131"/>
      <c r="N98" s="131"/>
      <c r="O98" s="131"/>
      <c r="P98" s="131"/>
      <c r="Q98" s="131"/>
      <c r="R98" s="131"/>
      <c r="S98" s="240"/>
    </row>
    <row r="99" spans="1:19" x14ac:dyDescent="0.2">
      <c r="A99" s="131"/>
      <c r="B99" s="131"/>
      <c r="C99" s="132"/>
      <c r="D99" s="131"/>
      <c r="E99" s="131"/>
      <c r="F99" s="131"/>
      <c r="G99" s="131"/>
      <c r="H99" s="131"/>
      <c r="I99" s="131"/>
      <c r="J99" s="131"/>
      <c r="K99" s="131"/>
      <c r="L99" s="131"/>
      <c r="M99" s="131"/>
      <c r="N99" s="131"/>
      <c r="O99" s="131"/>
      <c r="P99" s="131"/>
      <c r="Q99" s="131"/>
      <c r="R99" s="131"/>
      <c r="S99" s="240"/>
    </row>
    <row r="100" spans="1:19" x14ac:dyDescent="0.2">
      <c r="A100" s="131"/>
      <c r="B100" s="131"/>
      <c r="C100" s="132"/>
      <c r="D100" s="131"/>
      <c r="E100" s="131"/>
      <c r="F100" s="131"/>
      <c r="G100" s="131"/>
      <c r="H100" s="131"/>
      <c r="I100" s="131"/>
      <c r="J100" s="131"/>
      <c r="K100" s="131"/>
      <c r="L100" s="131"/>
      <c r="M100" s="131"/>
      <c r="N100" s="131"/>
      <c r="O100" s="131"/>
      <c r="P100" s="131"/>
      <c r="Q100" s="131"/>
      <c r="R100" s="131"/>
      <c r="S100" s="240"/>
    </row>
    <row r="101" spans="1:19" ht="6" customHeight="1" x14ac:dyDescent="0.2">
      <c r="A101" s="190"/>
      <c r="B101" s="190"/>
      <c r="C101" s="190"/>
      <c r="D101" s="190"/>
      <c r="E101" s="190"/>
      <c r="F101" s="190"/>
      <c r="G101" s="190"/>
      <c r="H101" s="190"/>
      <c r="I101" s="190"/>
      <c r="J101" s="190"/>
      <c r="K101" s="190"/>
      <c r="L101" s="190"/>
      <c r="M101" s="190"/>
      <c r="N101" s="190"/>
      <c r="O101" s="190"/>
      <c r="P101" s="190"/>
      <c r="Q101" s="190"/>
      <c r="R101" s="190"/>
      <c r="S101" s="239"/>
    </row>
    <row r="102" spans="1:19" ht="11.45" customHeight="1" x14ac:dyDescent="0.2">
      <c r="A102" s="315" t="s">
        <v>46</v>
      </c>
      <c r="B102" s="315"/>
      <c r="C102" s="315"/>
      <c r="D102" s="315"/>
      <c r="E102" s="315"/>
      <c r="F102" s="315"/>
      <c r="G102" s="315"/>
      <c r="H102" s="315"/>
      <c r="I102" s="315"/>
      <c r="J102" s="315"/>
      <c r="K102" s="315"/>
      <c r="L102" s="315"/>
      <c r="M102" s="315"/>
      <c r="N102" s="315"/>
      <c r="O102" s="315"/>
      <c r="P102" s="315"/>
      <c r="Q102" s="315"/>
      <c r="R102" s="315"/>
      <c r="S102" s="239"/>
    </row>
  </sheetData>
  <sortState ref="B61:R62">
    <sortCondition descending="1" ref="B61"/>
  </sortState>
  <mergeCells count="41">
    <mergeCell ref="A1:R1"/>
    <mergeCell ref="A2:R2"/>
    <mergeCell ref="D3:K3"/>
    <mergeCell ref="A5:R5"/>
    <mergeCell ref="F7:G7"/>
    <mergeCell ref="H7:J7"/>
    <mergeCell ref="K7:N7"/>
    <mergeCell ref="O7:Q7"/>
    <mergeCell ref="F8:G8"/>
    <mergeCell ref="H8:J8"/>
    <mergeCell ref="K8:N8"/>
    <mergeCell ref="O8:Q8"/>
    <mergeCell ref="A10:E10"/>
    <mergeCell ref="F10:F11"/>
    <mergeCell ref="G10:G11"/>
    <mergeCell ref="H10:H11"/>
    <mergeCell ref="I10:I11"/>
    <mergeCell ref="J10:J11"/>
    <mergeCell ref="Q10:Q11"/>
    <mergeCell ref="B11:E11"/>
    <mergeCell ref="M10:M11"/>
    <mergeCell ref="N10:N11"/>
    <mergeCell ref="O10:O11"/>
    <mergeCell ref="P10:P11"/>
    <mergeCell ref="K10:K11"/>
    <mergeCell ref="L10:L11"/>
    <mergeCell ref="A54:E54"/>
    <mergeCell ref="F54:F55"/>
    <mergeCell ref="G54:G55"/>
    <mergeCell ref="H54:H55"/>
    <mergeCell ref="I54:I55"/>
    <mergeCell ref="A102:R102"/>
    <mergeCell ref="M54:M55"/>
    <mergeCell ref="N54:N55"/>
    <mergeCell ref="O54:O55"/>
    <mergeCell ref="P54:P55"/>
    <mergeCell ref="Q54:Q55"/>
    <mergeCell ref="B55:E55"/>
    <mergeCell ref="J54:J55"/>
    <mergeCell ref="K54:K55"/>
    <mergeCell ref="L54:L55"/>
  </mergeCells>
  <conditionalFormatting sqref="Z12:Z26 V12:V51">
    <cfRule type="cellIs" dxfId="3" priority="5" operator="equal">
      <formula>0</formula>
    </cfRule>
  </conditionalFormatting>
  <conditionalFormatting sqref="V56:V74">
    <cfRule type="cellIs" dxfId="2" priority="1" operator="equal">
      <formula>0</formula>
    </cfRule>
  </conditionalFormatting>
  <pageMargins left="0.39370078740157483" right="0.23622047244094491" top="0.31496062992125984" bottom="0.31496062992125984" header="0.23622047244094491" footer="0.19685039370078741"/>
  <pageSetup paperSize="9" scale="68" orientation="portrait" horizontalDpi="4294967293" verticalDpi="4294967293"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S54"/>
  <sheetViews>
    <sheetView zoomScaleNormal="100" workbookViewId="0">
      <selection sqref="A1:O1"/>
    </sheetView>
  </sheetViews>
  <sheetFormatPr defaultColWidth="8.85546875" defaultRowHeight="12.75" x14ac:dyDescent="0.2"/>
  <cols>
    <col min="1" max="1" width="4.85546875" style="22" customWidth="1"/>
    <col min="2" max="2" width="5.7109375" style="22" customWidth="1"/>
    <col min="3" max="3" width="11.42578125" style="1" bestFit="1" customWidth="1"/>
    <col min="4" max="4" width="19.42578125" style="22" customWidth="1"/>
    <col min="5" max="5" width="5.42578125" style="22" customWidth="1"/>
    <col min="6" max="6" width="12.7109375" style="22" customWidth="1"/>
    <col min="7" max="7" width="7.85546875" style="22" customWidth="1"/>
    <col min="8" max="8" width="1.28515625" customWidth="1"/>
    <col min="9" max="9" width="4.85546875" style="22" customWidth="1"/>
    <col min="10" max="10" width="5.7109375" style="22" customWidth="1"/>
    <col min="11" max="11" width="11.42578125" style="1" bestFit="1" customWidth="1"/>
    <col min="12" max="12" width="19.42578125" style="22" customWidth="1"/>
    <col min="13" max="13" width="5.42578125" style="22" customWidth="1"/>
    <col min="14" max="14" width="12.7109375" style="22" customWidth="1"/>
    <col min="15" max="15" width="7.85546875" style="22" customWidth="1"/>
    <col min="16" max="16" width="4.85546875" style="22" customWidth="1"/>
    <col min="17" max="17" width="5.7109375" style="22" customWidth="1"/>
    <col min="18" max="18" width="11.42578125" style="1" bestFit="1" customWidth="1"/>
    <col min="19" max="19" width="19.42578125" style="22" customWidth="1"/>
    <col min="20" max="20" width="5.42578125" style="22" customWidth="1"/>
    <col min="21" max="21" width="12.7109375" style="22" customWidth="1"/>
    <col min="22" max="22" width="7.85546875" style="22" customWidth="1"/>
    <col min="23" max="23" width="1.28515625" customWidth="1"/>
    <col min="24" max="24" width="4.85546875" style="22" customWidth="1"/>
    <col min="25" max="25" width="5.7109375" style="22" customWidth="1"/>
    <col min="26" max="26" width="11.42578125" style="1" bestFit="1" customWidth="1"/>
    <col min="27" max="27" width="19.42578125" style="22" customWidth="1"/>
    <col min="28" max="28" width="5.42578125" style="22" customWidth="1"/>
    <col min="29" max="29" width="12.7109375" style="22" customWidth="1"/>
    <col min="30" max="30" width="7.85546875" style="22" customWidth="1"/>
    <col min="31" max="31" width="4.85546875" style="22" customWidth="1"/>
    <col min="32" max="32" width="5.7109375" style="22" customWidth="1"/>
    <col min="33" max="33" width="11.42578125" style="1" bestFit="1" customWidth="1"/>
    <col min="34" max="34" width="19.42578125" style="22" customWidth="1"/>
    <col min="35" max="35" width="5.42578125" style="22" customWidth="1"/>
    <col min="36" max="36" width="12.7109375" style="22" customWidth="1"/>
    <col min="37" max="37" width="7.85546875" style="22" customWidth="1"/>
    <col min="38" max="38" width="1.28515625" customWidth="1"/>
    <col min="39" max="39" width="4.85546875" style="22" customWidth="1"/>
    <col min="40" max="40" width="5.7109375" style="22" customWidth="1"/>
    <col min="41" max="41" width="11.42578125" style="1" bestFit="1" customWidth="1"/>
    <col min="42" max="42" width="19.42578125" style="22" customWidth="1"/>
    <col min="43" max="43" width="5.42578125" style="22" customWidth="1"/>
    <col min="44" max="44" width="12.7109375" style="22" customWidth="1"/>
    <col min="45" max="45" width="7.85546875" style="22" customWidth="1"/>
  </cols>
  <sheetData>
    <row r="1" spans="1:45" s="78" customFormat="1" ht="33.75" customHeight="1" x14ac:dyDescent="0.35">
      <c r="A1" s="283" t="str">
        <f>CTRL!B7</f>
        <v>R E G I O N E M   O R L I C K A   L A N Š K R O U N   2 0 1 4</v>
      </c>
      <c r="B1" s="283"/>
      <c r="C1" s="283"/>
      <c r="D1" s="283"/>
      <c r="E1" s="283"/>
      <c r="F1" s="283"/>
      <c r="G1" s="283"/>
      <c r="H1" s="283"/>
      <c r="I1" s="283"/>
      <c r="J1" s="283"/>
      <c r="K1" s="283"/>
      <c r="L1" s="283"/>
      <c r="M1" s="283"/>
      <c r="N1" s="283"/>
      <c r="O1" s="283"/>
      <c r="P1" s="283" t="str">
        <f>CTRL!B7</f>
        <v>R E G I O N E M   O R L I C K A   L A N Š K R O U N   2 0 1 4</v>
      </c>
      <c r="Q1" s="283"/>
      <c r="R1" s="283"/>
      <c r="S1" s="283"/>
      <c r="T1" s="283"/>
      <c r="U1" s="283"/>
      <c r="V1" s="283"/>
      <c r="W1" s="283"/>
      <c r="X1" s="283"/>
      <c r="Y1" s="283"/>
      <c r="Z1" s="283"/>
      <c r="AA1" s="283"/>
      <c r="AB1" s="283"/>
      <c r="AC1" s="283"/>
      <c r="AD1" s="283"/>
      <c r="AE1" s="283" t="str">
        <f>CTRL!B7</f>
        <v>R E G I O N E M   O R L I C K A   L A N Š K R O U N   2 0 1 4</v>
      </c>
      <c r="AF1" s="283"/>
      <c r="AG1" s="283"/>
      <c r="AH1" s="283"/>
      <c r="AI1" s="283"/>
      <c r="AJ1" s="283"/>
      <c r="AK1" s="283"/>
      <c r="AL1" s="283"/>
      <c r="AM1" s="283"/>
      <c r="AN1" s="283"/>
      <c r="AO1" s="283"/>
      <c r="AP1" s="283"/>
      <c r="AQ1" s="283"/>
      <c r="AR1" s="283"/>
      <c r="AS1" s="283"/>
    </row>
    <row r="2" spans="1:45" ht="15.75" x14ac:dyDescent="0.2">
      <c r="A2" s="284" t="str">
        <f>CTRL!B8</f>
        <v>28. ročník mezinárodního cyklistického závodu juniorů / 28th edition of international cycling race of juniors</v>
      </c>
      <c r="B2" s="284"/>
      <c r="C2" s="284"/>
      <c r="D2" s="284"/>
      <c r="E2" s="284"/>
      <c r="F2" s="284"/>
      <c r="G2" s="284"/>
      <c r="H2" s="284"/>
      <c r="I2" s="284"/>
      <c r="J2" s="284"/>
      <c r="K2" s="284"/>
      <c r="L2" s="284"/>
      <c r="M2" s="284"/>
      <c r="N2" s="284"/>
      <c r="O2" s="284"/>
      <c r="P2" s="284" t="str">
        <f>CTRL!B8</f>
        <v>28. ročník mezinárodního cyklistického závodu juniorů / 28th edition of international cycling race of juniors</v>
      </c>
      <c r="Q2" s="284"/>
      <c r="R2" s="284"/>
      <c r="S2" s="284"/>
      <c r="T2" s="284"/>
      <c r="U2" s="284"/>
      <c r="V2" s="284"/>
      <c r="W2" s="284"/>
      <c r="X2" s="284"/>
      <c r="Y2" s="284"/>
      <c r="Z2" s="284"/>
      <c r="AA2" s="284"/>
      <c r="AB2" s="284"/>
      <c r="AC2" s="284"/>
      <c r="AD2" s="284"/>
      <c r="AE2" s="284" t="str">
        <f>CTRL!B8</f>
        <v>28. ročník mezinárodního cyklistického závodu juniorů / 28th edition of international cycling race of juniors</v>
      </c>
      <c r="AF2" s="284"/>
      <c r="AG2" s="284"/>
      <c r="AH2" s="284"/>
      <c r="AI2" s="284"/>
      <c r="AJ2" s="284"/>
      <c r="AK2" s="284"/>
      <c r="AL2" s="284"/>
      <c r="AM2" s="284"/>
      <c r="AN2" s="284"/>
      <c r="AO2" s="284"/>
      <c r="AP2" s="284"/>
      <c r="AQ2" s="284"/>
      <c r="AR2" s="284"/>
      <c r="AS2" s="284"/>
    </row>
    <row r="3" spans="1:45" s="81" customFormat="1" ht="18.75" x14ac:dyDescent="0.3">
      <c r="A3" s="79"/>
      <c r="B3" s="79"/>
      <c r="C3" s="80"/>
      <c r="D3" s="285" t="str">
        <f>CTRL!B17</f>
        <v xml:space="preserve">1. etapa / 1st Stage  </v>
      </c>
      <c r="E3" s="285"/>
      <c r="F3" s="285"/>
      <c r="G3" s="285"/>
      <c r="H3" s="285"/>
      <c r="I3" s="285"/>
      <c r="J3" s="285"/>
      <c r="K3" s="285"/>
      <c r="L3" s="285"/>
      <c r="M3" s="285"/>
      <c r="O3" s="82"/>
      <c r="P3" s="79"/>
      <c r="Q3" s="79"/>
      <c r="R3" s="80"/>
      <c r="S3" s="285" t="str">
        <f>D3</f>
        <v xml:space="preserve">1. etapa / 1st Stage  </v>
      </c>
      <c r="T3" s="285"/>
      <c r="U3" s="285"/>
      <c r="V3" s="285"/>
      <c r="W3" s="285"/>
      <c r="X3" s="285"/>
      <c r="Y3" s="285"/>
      <c r="Z3" s="285"/>
      <c r="AA3" s="285"/>
      <c r="AB3" s="285"/>
      <c r="AD3" s="82"/>
      <c r="AE3" s="79"/>
      <c r="AF3" s="79"/>
      <c r="AG3" s="80"/>
      <c r="AH3" s="285" t="str">
        <f>D3</f>
        <v xml:space="preserve">1. etapa / 1st Stage  </v>
      </c>
      <c r="AI3" s="285"/>
      <c r="AJ3" s="285"/>
      <c r="AK3" s="285"/>
      <c r="AL3" s="285"/>
      <c r="AM3" s="285"/>
      <c r="AN3" s="285"/>
      <c r="AO3" s="285"/>
      <c r="AP3" s="285"/>
      <c r="AQ3" s="285"/>
      <c r="AS3" s="82"/>
    </row>
    <row r="4" spans="1:45" s="83" customFormat="1" ht="29.25" customHeight="1" x14ac:dyDescent="0.35">
      <c r="A4" s="286" t="s">
        <v>75</v>
      </c>
      <c r="B4" s="286"/>
      <c r="C4" s="286"/>
      <c r="D4" s="286"/>
      <c r="E4" s="286"/>
      <c r="F4" s="286"/>
      <c r="G4" s="286"/>
      <c r="H4" s="286"/>
      <c r="I4" s="286"/>
      <c r="J4" s="286"/>
      <c r="K4" s="286"/>
      <c r="L4" s="286"/>
      <c r="M4" s="286"/>
      <c r="N4" s="286"/>
      <c r="O4" s="286"/>
      <c r="P4" s="287" t="s">
        <v>75</v>
      </c>
      <c r="Q4" s="287"/>
      <c r="R4" s="287"/>
      <c r="S4" s="287"/>
      <c r="T4" s="287"/>
      <c r="U4" s="287"/>
      <c r="V4" s="287"/>
      <c r="W4" s="287"/>
      <c r="X4" s="287"/>
      <c r="Y4" s="287"/>
      <c r="Z4" s="287"/>
      <c r="AA4" s="287"/>
      <c r="AB4" s="287"/>
      <c r="AC4" s="287"/>
      <c r="AD4" s="287"/>
      <c r="AE4" s="287" t="s">
        <v>75</v>
      </c>
      <c r="AF4" s="287"/>
      <c r="AG4" s="287"/>
      <c r="AH4" s="287"/>
      <c r="AI4" s="287"/>
      <c r="AJ4" s="287"/>
      <c r="AK4" s="287"/>
      <c r="AL4" s="287"/>
      <c r="AM4" s="287"/>
      <c r="AN4" s="287"/>
      <c r="AO4" s="287"/>
      <c r="AP4" s="287"/>
      <c r="AQ4" s="287"/>
      <c r="AR4" s="287"/>
      <c r="AS4" s="287"/>
    </row>
    <row r="5" spans="1:45" ht="9" customHeight="1" x14ac:dyDescent="0.2">
      <c r="H5" s="22"/>
      <c r="K5" s="22"/>
      <c r="L5"/>
      <c r="M5"/>
      <c r="N5"/>
      <c r="O5"/>
      <c r="W5" s="22"/>
      <c r="Z5" s="22"/>
      <c r="AA5"/>
      <c r="AB5"/>
      <c r="AC5"/>
      <c r="AD5"/>
      <c r="AL5" s="22"/>
      <c r="AO5" s="22"/>
      <c r="AP5"/>
      <c r="AQ5"/>
      <c r="AR5"/>
      <c r="AS5"/>
    </row>
    <row r="6" spans="1:45" x14ac:dyDescent="0.2">
      <c r="A6" s="30"/>
      <c r="B6" s="30" t="s">
        <v>1</v>
      </c>
      <c r="C6" s="30" t="s">
        <v>2</v>
      </c>
      <c r="D6" s="30" t="s">
        <v>3</v>
      </c>
      <c r="E6" s="30"/>
      <c r="F6" s="30" t="s">
        <v>76</v>
      </c>
      <c r="G6" s="30"/>
      <c r="H6" s="30"/>
      <c r="I6" s="30"/>
      <c r="J6" s="30" t="s">
        <v>1</v>
      </c>
      <c r="K6" s="30" t="s">
        <v>2</v>
      </c>
      <c r="L6" s="30" t="s">
        <v>3</v>
      </c>
      <c r="M6" s="30"/>
      <c r="N6" s="30" t="s">
        <v>76</v>
      </c>
      <c r="O6" s="30"/>
      <c r="P6" s="30"/>
      <c r="Q6" s="30" t="s">
        <v>1</v>
      </c>
      <c r="R6" s="30" t="s">
        <v>2</v>
      </c>
      <c r="S6" s="30" t="s">
        <v>3</v>
      </c>
      <c r="T6" s="30"/>
      <c r="U6" s="30" t="s">
        <v>76</v>
      </c>
      <c r="V6" s="30"/>
      <c r="W6" s="30"/>
      <c r="X6" s="30"/>
      <c r="Y6" s="30" t="s">
        <v>1</v>
      </c>
      <c r="Z6" s="30" t="s">
        <v>2</v>
      </c>
      <c r="AA6" s="30" t="s">
        <v>3</v>
      </c>
      <c r="AB6" s="30"/>
      <c r="AC6" s="30" t="s">
        <v>76</v>
      </c>
      <c r="AD6" s="30"/>
      <c r="AE6" s="30"/>
      <c r="AF6" s="30" t="s">
        <v>1</v>
      </c>
      <c r="AG6" s="30" t="s">
        <v>2</v>
      </c>
      <c r="AH6" s="30" t="s">
        <v>3</v>
      </c>
      <c r="AI6" s="30"/>
      <c r="AJ6" s="30" t="s">
        <v>76</v>
      </c>
      <c r="AK6" s="30"/>
      <c r="AL6" s="30"/>
      <c r="AM6" s="30"/>
      <c r="AN6" s="30" t="s">
        <v>1</v>
      </c>
      <c r="AO6" s="30" t="s">
        <v>2</v>
      </c>
      <c r="AP6" s="30" t="s">
        <v>3</v>
      </c>
      <c r="AQ6" s="30"/>
      <c r="AR6" s="30" t="s">
        <v>76</v>
      </c>
      <c r="AS6" s="30"/>
    </row>
    <row r="7" spans="1:45" x14ac:dyDescent="0.2">
      <c r="A7" s="31"/>
      <c r="B7" s="31" t="s">
        <v>7</v>
      </c>
      <c r="C7" s="31" t="s">
        <v>8</v>
      </c>
      <c r="D7" s="31" t="s">
        <v>9</v>
      </c>
      <c r="E7" s="31"/>
      <c r="F7" s="31" t="s">
        <v>31</v>
      </c>
      <c r="G7" s="31"/>
      <c r="H7" s="31"/>
      <c r="I7" s="31"/>
      <c r="J7" s="31" t="s">
        <v>7</v>
      </c>
      <c r="K7" s="31" t="s">
        <v>8</v>
      </c>
      <c r="L7" s="31" t="s">
        <v>9</v>
      </c>
      <c r="M7" s="31"/>
      <c r="N7" s="31" t="s">
        <v>31</v>
      </c>
      <c r="O7" s="31"/>
      <c r="P7" s="31"/>
      <c r="Q7" s="31" t="s">
        <v>7</v>
      </c>
      <c r="R7" s="31" t="s">
        <v>8</v>
      </c>
      <c r="S7" s="31" t="s">
        <v>9</v>
      </c>
      <c r="T7" s="31"/>
      <c r="U7" s="31" t="s">
        <v>31</v>
      </c>
      <c r="V7" s="31"/>
      <c r="W7" s="31"/>
      <c r="X7" s="31"/>
      <c r="Y7" s="31" t="s">
        <v>7</v>
      </c>
      <c r="Z7" s="31" t="s">
        <v>8</v>
      </c>
      <c r="AA7" s="31" t="s">
        <v>9</v>
      </c>
      <c r="AB7" s="31"/>
      <c r="AC7" s="31" t="s">
        <v>31</v>
      </c>
      <c r="AD7" s="31"/>
      <c r="AE7" s="31"/>
      <c r="AF7" s="31" t="s">
        <v>7</v>
      </c>
      <c r="AG7" s="31" t="s">
        <v>8</v>
      </c>
      <c r="AH7" s="31" t="s">
        <v>9</v>
      </c>
      <c r="AI7" s="31"/>
      <c r="AJ7" s="31" t="s">
        <v>31</v>
      </c>
      <c r="AK7" s="31"/>
      <c r="AL7" s="31"/>
      <c r="AM7" s="31"/>
      <c r="AN7" s="31" t="s">
        <v>7</v>
      </c>
      <c r="AO7" s="31" t="s">
        <v>8</v>
      </c>
      <c r="AP7" s="31" t="s">
        <v>9</v>
      </c>
      <c r="AQ7" s="31"/>
      <c r="AR7" s="31" t="s">
        <v>31</v>
      </c>
      <c r="AS7" s="31"/>
    </row>
    <row r="8" spans="1:45" ht="8.25" customHeight="1" thickBot="1" x14ac:dyDescent="0.25">
      <c r="A8" s="75"/>
      <c r="B8" s="75"/>
      <c r="C8" s="76"/>
      <c r="D8" s="75"/>
      <c r="E8" s="75"/>
      <c r="F8" s="75"/>
      <c r="G8" s="75"/>
      <c r="I8" s="75"/>
      <c r="J8" s="75"/>
      <c r="K8" s="75"/>
      <c r="L8" s="77"/>
      <c r="M8" s="77"/>
      <c r="N8" s="77"/>
      <c r="O8" s="77"/>
      <c r="P8" s="75"/>
      <c r="Q8" s="75"/>
      <c r="R8" s="76"/>
      <c r="S8" s="75"/>
      <c r="T8" s="75"/>
      <c r="U8" s="75"/>
      <c r="V8" s="75"/>
      <c r="X8" s="75"/>
      <c r="Y8" s="75"/>
      <c r="Z8" s="75"/>
      <c r="AA8" s="77"/>
      <c r="AB8" s="77"/>
      <c r="AC8" s="77"/>
      <c r="AD8" s="77"/>
      <c r="AE8" s="75"/>
      <c r="AF8" s="75"/>
      <c r="AG8" s="76"/>
      <c r="AH8" s="75"/>
      <c r="AI8" s="75"/>
      <c r="AJ8" s="75"/>
      <c r="AK8" s="75"/>
      <c r="AM8" s="75"/>
      <c r="AN8" s="75"/>
      <c r="AO8" s="75"/>
      <c r="AP8" s="77"/>
      <c r="AQ8" s="77"/>
      <c r="AR8" s="77"/>
      <c r="AS8" s="77"/>
    </row>
    <row r="9" spans="1:45" ht="15" x14ac:dyDescent="0.2">
      <c r="A9" s="73"/>
      <c r="B9" s="74"/>
      <c r="C9" s="74"/>
      <c r="D9" s="74"/>
      <c r="E9" s="29"/>
      <c r="F9" s="29"/>
      <c r="G9" s="29"/>
      <c r="I9" s="73"/>
      <c r="J9" s="74"/>
      <c r="K9" s="74"/>
      <c r="L9" s="74"/>
      <c r="M9" s="29"/>
      <c r="N9" s="29"/>
      <c r="O9" s="29"/>
      <c r="P9" s="73"/>
      <c r="Q9" s="74"/>
      <c r="R9" s="74"/>
      <c r="S9" s="74"/>
      <c r="T9" s="29"/>
      <c r="U9" s="29"/>
      <c r="V9" s="29"/>
      <c r="X9" s="73"/>
      <c r="Y9" s="74"/>
      <c r="Z9" s="74"/>
      <c r="AA9" s="74"/>
      <c r="AB9" s="29"/>
      <c r="AC9" s="29"/>
      <c r="AD9" s="29"/>
      <c r="AE9" s="73"/>
      <c r="AF9" s="74"/>
      <c r="AG9" s="74"/>
      <c r="AH9" s="74"/>
      <c r="AI9" s="29"/>
      <c r="AJ9" s="29"/>
      <c r="AK9" s="29"/>
      <c r="AM9" s="73"/>
      <c r="AN9" s="74"/>
      <c r="AO9" s="74"/>
      <c r="AP9" s="74"/>
      <c r="AQ9" s="29"/>
      <c r="AR9" s="29"/>
      <c r="AS9" s="29"/>
    </row>
    <row r="10" spans="1:45" ht="39" customHeight="1" x14ac:dyDescent="0.2">
      <c r="A10" s="55"/>
      <c r="B10" s="164">
        <v>1</v>
      </c>
      <c r="C10" s="115" t="str">
        <f t="shared" ref="C10:C24" si="0">VLOOKUP(B10,STARTOVKA,2,0)</f>
        <v>GER19970725</v>
      </c>
      <c r="D10" s="60" t="str">
        <f t="shared" ref="D10:D24" si="1">VLOOKUP(B10,STARTOVKA,3,0)</f>
        <v>MAGDEBURG Tobias</v>
      </c>
      <c r="E10" s="97"/>
      <c r="F10" s="97"/>
      <c r="G10" s="161"/>
      <c r="H10" s="162"/>
      <c r="I10" s="163"/>
      <c r="J10" s="164">
        <v>34</v>
      </c>
      <c r="K10" s="115" t="str">
        <f t="shared" ref="K10:K34" si="2">VLOOKUP(J10,STARTOVKA,2,0)</f>
        <v>CZE19960513</v>
      </c>
      <c r="L10" s="60" t="str">
        <f t="shared" ref="L10:L34" si="3">VLOOKUP(J10,STARTOVKA,3,0)</f>
        <v xml:space="preserve">SCHUBERT Štěpán </v>
      </c>
      <c r="M10" s="97"/>
      <c r="N10" s="97"/>
      <c r="O10" s="97"/>
      <c r="P10" s="163"/>
      <c r="Q10" s="164">
        <v>65</v>
      </c>
      <c r="R10" s="115" t="str">
        <f t="shared" ref="R10:R20" si="4">VLOOKUP(Q10,STARTOVKA,2,0)</f>
        <v>POL19970608</v>
      </c>
      <c r="S10" s="60" t="str">
        <f t="shared" ref="S10:S20" si="5">VLOOKUP(Q10,STARTOVKA,3,0)</f>
        <v>BISKUP Bartosz</v>
      </c>
      <c r="T10" s="97"/>
      <c r="U10" s="97"/>
      <c r="V10" s="161"/>
      <c r="W10" s="162"/>
      <c r="X10" s="163"/>
      <c r="Y10" s="164">
        <v>106</v>
      </c>
      <c r="Z10" s="115" t="str">
        <f t="shared" ref="Z10:Z34" si="6">VLOOKUP(Y10,STARTOVKA,2,0)</f>
        <v>CZE19970109</v>
      </c>
      <c r="AA10" s="60" t="str">
        <f t="shared" ref="AA10:AA34" si="7">VLOOKUP(Y10,STARTOVKA,3,0)</f>
        <v xml:space="preserve">SVATEK Miroslav </v>
      </c>
      <c r="AB10" s="97"/>
      <c r="AC10" s="97"/>
      <c r="AD10" s="97"/>
      <c r="AE10" s="163"/>
      <c r="AF10" s="164">
        <v>144</v>
      </c>
      <c r="AG10" s="115" t="str">
        <f t="shared" ref="AG10:AG34" si="8">VLOOKUP(AF10,STARTOVKA,2,0)</f>
        <v>CZE19961220</v>
      </c>
      <c r="AH10" s="60" t="str">
        <f t="shared" ref="AH10:AH34" si="9">VLOOKUP(AF10,STARTOVKA,3,0)</f>
        <v xml:space="preserve">LOVEČEK Adam </v>
      </c>
      <c r="AI10" s="97"/>
      <c r="AJ10" s="97"/>
      <c r="AK10" s="161"/>
      <c r="AL10" s="162"/>
      <c r="AM10" s="163"/>
      <c r="AN10" s="164">
        <v>183</v>
      </c>
      <c r="AO10" s="115" t="str">
        <f t="shared" ref="AO10:AO14" si="10">VLOOKUP(AN10,STARTOVKA,2,0)</f>
        <v>AUT19961121</v>
      </c>
      <c r="AP10" s="60" t="str">
        <f t="shared" ref="AP10:AP14" si="11">VLOOKUP(AN10,STARTOVKA,3,0)</f>
        <v>KROGER Klemens</v>
      </c>
      <c r="AQ10" s="97"/>
      <c r="AR10" s="97"/>
      <c r="AS10" s="97"/>
    </row>
    <row r="11" spans="1:45" ht="39" customHeight="1" x14ac:dyDescent="0.2">
      <c r="A11" s="55"/>
      <c r="B11" s="164">
        <v>2</v>
      </c>
      <c r="C11" s="115" t="str">
        <f t="shared" si="0"/>
        <v>GER19960829</v>
      </c>
      <c r="D11" s="60" t="str">
        <f t="shared" si="1"/>
        <v>SCHUCHMANN Franz-Leon</v>
      </c>
      <c r="E11" s="97"/>
      <c r="F11" s="97"/>
      <c r="G11" s="161"/>
      <c r="H11" s="162"/>
      <c r="I11" s="163"/>
      <c r="J11" s="164">
        <v>35</v>
      </c>
      <c r="K11" s="115" t="str">
        <f t="shared" si="2"/>
        <v>CZE19970320</v>
      </c>
      <c r="L11" s="60" t="str">
        <f t="shared" si="3"/>
        <v xml:space="preserve">KUTIŠ Martin </v>
      </c>
      <c r="M11" s="97"/>
      <c r="N11" s="97"/>
      <c r="O11" s="97"/>
      <c r="P11" s="163"/>
      <c r="Q11" s="164">
        <v>66</v>
      </c>
      <c r="R11" s="115" t="str">
        <f t="shared" si="4"/>
        <v>POL19980719</v>
      </c>
      <c r="S11" s="60" t="str">
        <f t="shared" si="5"/>
        <v>NOWAK Michał</v>
      </c>
      <c r="T11" s="97"/>
      <c r="U11" s="97"/>
      <c r="V11" s="161"/>
      <c r="W11" s="162"/>
      <c r="X11" s="163"/>
      <c r="Y11" s="164">
        <v>107</v>
      </c>
      <c r="Z11" s="115" t="str">
        <f t="shared" si="6"/>
        <v>CZE19970110</v>
      </c>
      <c r="AA11" s="60" t="str">
        <f t="shared" si="7"/>
        <v xml:space="preserve">KŘIKAVA Jakub </v>
      </c>
      <c r="AB11" s="97"/>
      <c r="AC11" s="97"/>
      <c r="AD11" s="97"/>
      <c r="AE11" s="163"/>
      <c r="AF11" s="164">
        <v>145</v>
      </c>
      <c r="AG11" s="115" t="str">
        <f t="shared" si="8"/>
        <v>CZE19961105</v>
      </c>
      <c r="AH11" s="60" t="str">
        <f t="shared" si="9"/>
        <v xml:space="preserve">MUŽ Jan </v>
      </c>
      <c r="AI11" s="97"/>
      <c r="AJ11" s="97"/>
      <c r="AK11" s="161"/>
      <c r="AL11" s="162"/>
      <c r="AM11" s="163"/>
      <c r="AN11" s="164">
        <v>184</v>
      </c>
      <c r="AO11" s="115" t="str">
        <f t="shared" si="10"/>
        <v>AUT19961024</v>
      </c>
      <c r="AP11" s="60" t="str">
        <f t="shared" si="11"/>
        <v>STATTMANN Lukas</v>
      </c>
      <c r="AQ11" s="97"/>
      <c r="AR11" s="97"/>
      <c r="AS11" s="97"/>
    </row>
    <row r="12" spans="1:45" ht="39" customHeight="1" x14ac:dyDescent="0.2">
      <c r="A12" s="55"/>
      <c r="B12" s="164">
        <v>3</v>
      </c>
      <c r="C12" s="115" t="str">
        <f t="shared" si="0"/>
        <v>GER19970102</v>
      </c>
      <c r="D12" s="60" t="str">
        <f t="shared" si="1"/>
        <v>ZEISE Paul</v>
      </c>
      <c r="E12" s="97"/>
      <c r="F12" s="97"/>
      <c r="G12" s="161"/>
      <c r="H12" s="162"/>
      <c r="I12" s="163"/>
      <c r="J12" s="164">
        <v>41</v>
      </c>
      <c r="K12" s="115" t="str">
        <f t="shared" si="2"/>
        <v>CZE19960310</v>
      </c>
      <c r="L12" s="60" t="str">
        <f t="shared" si="3"/>
        <v xml:space="preserve">ŠULC Jakub </v>
      </c>
      <c r="M12" s="97"/>
      <c r="N12" s="97"/>
      <c r="O12" s="97"/>
      <c r="P12" s="163"/>
      <c r="Q12" s="164">
        <v>71</v>
      </c>
      <c r="R12" s="115" t="str">
        <f t="shared" si="4"/>
        <v>SVK19970730</v>
      </c>
      <c r="S12" s="60" t="str">
        <f t="shared" si="5"/>
        <v>MEŇUŠ Tomáš</v>
      </c>
      <c r="T12" s="97"/>
      <c r="U12" s="97"/>
      <c r="V12" s="161"/>
      <c r="W12" s="162"/>
      <c r="X12" s="163"/>
      <c r="Y12" s="164">
        <v>111</v>
      </c>
      <c r="Z12" s="115" t="str">
        <f t="shared" si="6"/>
        <v>GER19960410</v>
      </c>
      <c r="AA12" s="60" t="str">
        <f t="shared" si="7"/>
        <v>BECKER Alexander</v>
      </c>
      <c r="AB12" s="97"/>
      <c r="AC12" s="97"/>
      <c r="AD12" s="97"/>
      <c r="AE12" s="163"/>
      <c r="AF12" s="164">
        <v>146</v>
      </c>
      <c r="AG12" s="115" t="str">
        <f t="shared" si="8"/>
        <v>CZE19980130</v>
      </c>
      <c r="AH12" s="60" t="str">
        <f t="shared" si="9"/>
        <v xml:space="preserve">OTRUBA Jakub </v>
      </c>
      <c r="AI12" s="97"/>
      <c r="AJ12" s="97"/>
      <c r="AK12" s="161"/>
      <c r="AL12" s="162"/>
      <c r="AM12" s="163"/>
      <c r="AN12" s="164">
        <v>185</v>
      </c>
      <c r="AO12" s="115" t="str">
        <f t="shared" si="10"/>
        <v>AUT19960302</v>
      </c>
      <c r="AP12" s="60" t="str">
        <f t="shared" si="11"/>
        <v>TAFERNER Stefan</v>
      </c>
      <c r="AQ12" s="97"/>
      <c r="AR12" s="97"/>
      <c r="AS12" s="97"/>
    </row>
    <row r="13" spans="1:45" ht="39" customHeight="1" x14ac:dyDescent="0.2">
      <c r="A13" s="55"/>
      <c r="B13" s="164">
        <v>4</v>
      </c>
      <c r="C13" s="115" t="str">
        <f t="shared" si="0"/>
        <v>GER19960212</v>
      </c>
      <c r="D13" s="60" t="str">
        <f t="shared" si="1"/>
        <v>SCHUBERT Erik</v>
      </c>
      <c r="E13" s="97"/>
      <c r="F13" s="97"/>
      <c r="G13" s="161"/>
      <c r="H13" s="162"/>
      <c r="I13" s="163"/>
      <c r="J13" s="164">
        <v>42</v>
      </c>
      <c r="K13" s="115" t="str">
        <f t="shared" si="2"/>
        <v>CZE19961125</v>
      </c>
      <c r="L13" s="60" t="str">
        <f t="shared" si="3"/>
        <v xml:space="preserve">ANDRŠ Jakub </v>
      </c>
      <c r="M13" s="97"/>
      <c r="N13" s="97"/>
      <c r="O13" s="97"/>
      <c r="P13" s="163"/>
      <c r="Q13" s="164">
        <v>72</v>
      </c>
      <c r="R13" s="115" t="str">
        <f t="shared" si="4"/>
        <v>SVK19960505</v>
      </c>
      <c r="S13" s="60" t="str">
        <f t="shared" si="5"/>
        <v>GANC Marek</v>
      </c>
      <c r="T13" s="97"/>
      <c r="U13" s="97"/>
      <c r="V13" s="161"/>
      <c r="W13" s="162"/>
      <c r="X13" s="163"/>
      <c r="Y13" s="164">
        <v>112</v>
      </c>
      <c r="Z13" s="115" t="str">
        <f t="shared" si="6"/>
        <v>GER19970122</v>
      </c>
      <c r="AA13" s="60" t="str">
        <f t="shared" si="7"/>
        <v>BERAN Andy</v>
      </c>
      <c r="AB13" s="97"/>
      <c r="AC13" s="97"/>
      <c r="AD13" s="97"/>
      <c r="AE13" s="163"/>
      <c r="AF13" s="164">
        <v>147</v>
      </c>
      <c r="AG13" s="115" t="str">
        <f t="shared" si="8"/>
        <v>CZE19960618</v>
      </c>
      <c r="AH13" s="60" t="str">
        <f t="shared" si="9"/>
        <v xml:space="preserve">PETRUŠ Jiří </v>
      </c>
      <c r="AI13" s="97"/>
      <c r="AJ13" s="97"/>
      <c r="AK13" s="161"/>
      <c r="AL13" s="162"/>
      <c r="AM13" s="163"/>
      <c r="AN13" s="164">
        <v>186</v>
      </c>
      <c r="AO13" s="115" t="str">
        <f t="shared" si="10"/>
        <v>AUT19970406</v>
      </c>
      <c r="AP13" s="60" t="str">
        <f t="shared" si="11"/>
        <v>WINTER Stefan</v>
      </c>
      <c r="AQ13" s="97"/>
      <c r="AR13" s="97"/>
      <c r="AS13" s="97"/>
    </row>
    <row r="14" spans="1:45" ht="39" customHeight="1" x14ac:dyDescent="0.2">
      <c r="A14" s="55"/>
      <c r="B14" s="164">
        <v>5</v>
      </c>
      <c r="C14" s="115" t="str">
        <f t="shared" si="0"/>
        <v>GER19960418</v>
      </c>
      <c r="D14" s="60" t="str">
        <f t="shared" si="1"/>
        <v>JÄGELER Robert</v>
      </c>
      <c r="E14" s="97"/>
      <c r="F14" s="97"/>
      <c r="G14" s="161"/>
      <c r="H14" s="162"/>
      <c r="I14" s="163"/>
      <c r="J14" s="164">
        <v>43</v>
      </c>
      <c r="K14" s="115" t="str">
        <f t="shared" si="2"/>
        <v>CZE19990209</v>
      </c>
      <c r="L14" s="60" t="str">
        <f t="shared" si="3"/>
        <v xml:space="preserve">HONZÁK David </v>
      </c>
      <c r="M14" s="97"/>
      <c r="N14" s="97"/>
      <c r="O14" s="97"/>
      <c r="P14" s="163"/>
      <c r="Q14" s="164">
        <v>73</v>
      </c>
      <c r="R14" s="115" t="str">
        <f t="shared" si="4"/>
        <v>SVK19970207</v>
      </c>
      <c r="S14" s="60" t="str">
        <f t="shared" si="5"/>
        <v>GAVENDA Miroslav</v>
      </c>
      <c r="T14" s="97"/>
      <c r="U14" s="97"/>
      <c r="V14" s="161"/>
      <c r="W14" s="162"/>
      <c r="X14" s="163"/>
      <c r="Y14" s="164">
        <v>113</v>
      </c>
      <c r="Z14" s="115" t="str">
        <f t="shared" si="6"/>
        <v>GER19961002</v>
      </c>
      <c r="AA14" s="60" t="str">
        <f t="shared" si="7"/>
        <v>ROHDE Louis</v>
      </c>
      <c r="AB14" s="97"/>
      <c r="AC14" s="97"/>
      <c r="AD14" s="97"/>
      <c r="AE14" s="163"/>
      <c r="AF14" s="164">
        <v>148</v>
      </c>
      <c r="AG14" s="115" t="str">
        <f t="shared" si="8"/>
        <v>CZE19960522</v>
      </c>
      <c r="AH14" s="60" t="str">
        <f t="shared" si="9"/>
        <v xml:space="preserve">PUDL Tomáš </v>
      </c>
      <c r="AI14" s="97"/>
      <c r="AJ14" s="97"/>
      <c r="AK14" s="161"/>
      <c r="AL14" s="162"/>
      <c r="AM14" s="163"/>
      <c r="AN14" s="164">
        <v>187</v>
      </c>
      <c r="AO14" s="115" t="str">
        <f t="shared" si="10"/>
        <v>AUT19970913</v>
      </c>
      <c r="AP14" s="60" t="str">
        <f t="shared" si="11"/>
        <v>DALLINGER Christian</v>
      </c>
      <c r="AQ14" s="97"/>
      <c r="AR14" s="97"/>
      <c r="AS14" s="97"/>
    </row>
    <row r="15" spans="1:45" ht="39" customHeight="1" x14ac:dyDescent="0.2">
      <c r="A15" s="55"/>
      <c r="B15" s="164">
        <v>6</v>
      </c>
      <c r="C15" s="115" t="str">
        <f t="shared" si="0"/>
        <v>GER19970811</v>
      </c>
      <c r="D15" s="60" t="str">
        <f t="shared" si="1"/>
        <v>LINTZEL Philip</v>
      </c>
      <c r="E15" s="97"/>
      <c r="F15" s="97"/>
      <c r="G15" s="161"/>
      <c r="H15" s="162"/>
      <c r="I15" s="163"/>
      <c r="J15" s="164">
        <v>44</v>
      </c>
      <c r="K15" s="115" t="str">
        <f t="shared" si="2"/>
        <v>CZE19960213</v>
      </c>
      <c r="L15" s="60" t="str">
        <f t="shared" si="3"/>
        <v xml:space="preserve">JUREČKA Jiří </v>
      </c>
      <c r="M15" s="97"/>
      <c r="N15" s="97"/>
      <c r="O15" s="97"/>
      <c r="P15" s="163"/>
      <c r="Q15" s="164">
        <v>74</v>
      </c>
      <c r="R15" s="115" t="str">
        <f t="shared" si="4"/>
        <v>SVK19980324</v>
      </c>
      <c r="S15" s="60" t="str">
        <f t="shared" si="5"/>
        <v>KOVÁČ Milan</v>
      </c>
      <c r="T15" s="97"/>
      <c r="U15" s="97"/>
      <c r="V15" s="161"/>
      <c r="W15" s="162"/>
      <c r="X15" s="163"/>
      <c r="Y15" s="164">
        <v>114</v>
      </c>
      <c r="Z15" s="115" t="str">
        <f t="shared" si="6"/>
        <v>GER19960823</v>
      </c>
      <c r="AA15" s="60" t="str">
        <f t="shared" si="7"/>
        <v>SCHLOTT Julius</v>
      </c>
      <c r="AB15" s="97"/>
      <c r="AC15" s="97"/>
      <c r="AD15" s="97"/>
      <c r="AE15" s="163"/>
      <c r="AF15" s="164">
        <v>149</v>
      </c>
      <c r="AG15" s="115" t="str">
        <f t="shared" si="8"/>
        <v>CZE19981228</v>
      </c>
      <c r="AH15" s="60" t="str">
        <f t="shared" si="9"/>
        <v xml:space="preserve">WAGNER Jakub </v>
      </c>
      <c r="AI15" s="97"/>
      <c r="AJ15" s="97"/>
      <c r="AK15" s="161"/>
      <c r="AL15" s="162"/>
      <c r="AM15" s="163"/>
      <c r="AN15" s="164"/>
      <c r="AO15" s="115"/>
      <c r="AP15" s="60"/>
      <c r="AQ15" s="97"/>
      <c r="AR15" s="97"/>
      <c r="AS15" s="97"/>
    </row>
    <row r="16" spans="1:45" ht="39" customHeight="1" x14ac:dyDescent="0.2">
      <c r="A16" s="55"/>
      <c r="B16" s="164">
        <v>7</v>
      </c>
      <c r="C16" s="115" t="str">
        <f t="shared" si="0"/>
        <v>GER19970419</v>
      </c>
      <c r="D16" s="60" t="str">
        <f t="shared" si="1"/>
        <v>BURCHARDT Karl</v>
      </c>
      <c r="E16" s="97"/>
      <c r="F16" s="97"/>
      <c r="G16" s="161"/>
      <c r="H16" s="162"/>
      <c r="I16" s="163"/>
      <c r="J16" s="164">
        <v>45</v>
      </c>
      <c r="K16" s="115" t="str">
        <f t="shared" si="2"/>
        <v>CZE19960630</v>
      </c>
      <c r="L16" s="60" t="str">
        <f t="shared" si="3"/>
        <v xml:space="preserve">LEHKÝ Roman </v>
      </c>
      <c r="M16" s="97"/>
      <c r="N16" s="97"/>
      <c r="O16" s="97"/>
      <c r="P16" s="163"/>
      <c r="Q16" s="164">
        <v>75</v>
      </c>
      <c r="R16" s="115" t="str">
        <f t="shared" si="4"/>
        <v>SVK19981117</v>
      </c>
      <c r="S16" s="60" t="str">
        <f t="shared" si="5"/>
        <v>ZEMAN Alex</v>
      </c>
      <c r="T16" s="97"/>
      <c r="U16" s="97"/>
      <c r="V16" s="161"/>
      <c r="W16" s="162"/>
      <c r="X16" s="163"/>
      <c r="Y16" s="164">
        <v>115</v>
      </c>
      <c r="Z16" s="115" t="str">
        <f t="shared" si="6"/>
        <v>GER19961029</v>
      </c>
      <c r="AA16" s="60" t="str">
        <f t="shared" si="7"/>
        <v>KOCH Chrisitan</v>
      </c>
      <c r="AB16" s="97"/>
      <c r="AC16" s="97"/>
      <c r="AD16" s="97"/>
      <c r="AE16" s="163"/>
      <c r="AF16" s="164">
        <v>150</v>
      </c>
      <c r="AG16" s="115" t="str">
        <f t="shared" si="8"/>
        <v>CZE19970926</v>
      </c>
      <c r="AH16" s="60" t="str">
        <f t="shared" si="9"/>
        <v xml:space="preserve">BRÁZDA Michal </v>
      </c>
      <c r="AI16" s="97"/>
      <c r="AJ16" s="97"/>
      <c r="AK16" s="161"/>
      <c r="AL16" s="162"/>
      <c r="AM16" s="163"/>
      <c r="AN16" s="164"/>
      <c r="AO16" s="115"/>
      <c r="AP16" s="60"/>
      <c r="AQ16" s="97"/>
      <c r="AR16" s="97"/>
      <c r="AS16" s="97"/>
    </row>
    <row r="17" spans="1:45" ht="39" customHeight="1" x14ac:dyDescent="0.2">
      <c r="A17" s="55"/>
      <c r="B17" s="164">
        <v>8</v>
      </c>
      <c r="C17" s="115" t="str">
        <f t="shared" si="0"/>
        <v>GER19980416</v>
      </c>
      <c r="D17" s="60" t="str">
        <f t="shared" si="1"/>
        <v>KÄßMANN Fabian</v>
      </c>
      <c r="E17" s="97"/>
      <c r="F17" s="97"/>
      <c r="G17" s="161"/>
      <c r="H17" s="162"/>
      <c r="I17" s="163"/>
      <c r="J17" s="164">
        <v>46</v>
      </c>
      <c r="K17" s="115" t="str">
        <f t="shared" si="2"/>
        <v>CZE19980811</v>
      </c>
      <c r="L17" s="60" t="str">
        <f t="shared" si="3"/>
        <v xml:space="preserve">NOVOTNÝ Jakub </v>
      </c>
      <c r="M17" s="97"/>
      <c r="N17" s="97"/>
      <c r="O17" s="97"/>
      <c r="P17" s="163"/>
      <c r="Q17" s="164">
        <v>81</v>
      </c>
      <c r="R17" s="115" t="str">
        <f t="shared" si="4"/>
        <v>CZE19980303</v>
      </c>
      <c r="S17" s="60" t="str">
        <f t="shared" si="5"/>
        <v xml:space="preserve">KOUDELA Dominik </v>
      </c>
      <c r="T17" s="97"/>
      <c r="U17" s="97"/>
      <c r="V17" s="161"/>
      <c r="W17" s="162"/>
      <c r="X17" s="163"/>
      <c r="Y17" s="164">
        <v>116</v>
      </c>
      <c r="Z17" s="115" t="str">
        <f t="shared" si="6"/>
        <v>GER19960909</v>
      </c>
      <c r="AA17" s="60" t="str">
        <f t="shared" si="7"/>
        <v>KÄMNA Lennard</v>
      </c>
      <c r="AB17" s="97"/>
      <c r="AC17" s="97"/>
      <c r="AD17" s="97"/>
      <c r="AE17" s="163"/>
      <c r="AF17" s="164">
        <v>151</v>
      </c>
      <c r="AG17" s="115" t="str">
        <f t="shared" si="8"/>
        <v>CZE19960501</v>
      </c>
      <c r="AH17" s="60" t="str">
        <f t="shared" si="9"/>
        <v>TOMAN Vojtěch</v>
      </c>
      <c r="AI17" s="97"/>
      <c r="AJ17" s="97"/>
      <c r="AK17" s="161"/>
      <c r="AL17" s="162"/>
      <c r="AM17" s="163"/>
      <c r="AN17" s="115"/>
      <c r="AO17" s="115"/>
      <c r="AP17" s="116"/>
      <c r="AQ17" s="97"/>
      <c r="AR17" s="97"/>
      <c r="AS17" s="97"/>
    </row>
    <row r="18" spans="1:45" ht="39" customHeight="1" x14ac:dyDescent="0.2">
      <c r="A18" s="55"/>
      <c r="B18" s="164">
        <v>9</v>
      </c>
      <c r="C18" s="115" t="str">
        <f t="shared" si="0"/>
        <v>GER19980730</v>
      </c>
      <c r="D18" s="60" t="str">
        <f t="shared" si="1"/>
        <v>PLUNTKE Moritz</v>
      </c>
      <c r="E18" s="97"/>
      <c r="F18" s="97"/>
      <c r="G18" s="161"/>
      <c r="H18" s="162"/>
      <c r="I18" s="163"/>
      <c r="J18" s="164">
        <v>47</v>
      </c>
      <c r="K18" s="115" t="str">
        <f t="shared" si="2"/>
        <v>CZE19960509</v>
      </c>
      <c r="L18" s="60" t="str">
        <f t="shared" si="3"/>
        <v xml:space="preserve">PRENĚK Ondřej </v>
      </c>
      <c r="M18" s="97"/>
      <c r="N18" s="97"/>
      <c r="O18" s="97"/>
      <c r="P18" s="163"/>
      <c r="Q18" s="164">
        <v>82</v>
      </c>
      <c r="R18" s="115" t="str">
        <f t="shared" si="4"/>
        <v>CZE19960127</v>
      </c>
      <c r="S18" s="60" t="str">
        <f t="shared" si="5"/>
        <v xml:space="preserve">ŠIPOŠ Marek </v>
      </c>
      <c r="T18" s="97"/>
      <c r="U18" s="97"/>
      <c r="V18" s="161"/>
      <c r="W18" s="162"/>
      <c r="X18" s="163"/>
      <c r="Y18" s="164">
        <v>117</v>
      </c>
      <c r="Z18" s="115" t="str">
        <f t="shared" si="6"/>
        <v>GER19971022</v>
      </c>
      <c r="AA18" s="60" t="str">
        <f t="shared" si="7"/>
        <v>KANTER Max</v>
      </c>
      <c r="AB18" s="97"/>
      <c r="AC18" s="97"/>
      <c r="AD18" s="97"/>
      <c r="AE18" s="163"/>
      <c r="AF18" s="164">
        <v>152</v>
      </c>
      <c r="AG18" s="115" t="str">
        <f t="shared" si="8"/>
        <v>CZE19970417</v>
      </c>
      <c r="AH18" s="60" t="str">
        <f t="shared" si="9"/>
        <v>KUBEŠ Martin</v>
      </c>
      <c r="AI18" s="97"/>
      <c r="AJ18" s="97"/>
      <c r="AK18" s="161"/>
      <c r="AL18" s="162"/>
      <c r="AM18" s="163"/>
      <c r="AN18" s="115"/>
      <c r="AO18" s="115"/>
      <c r="AP18" s="116"/>
      <c r="AQ18" s="97"/>
      <c r="AR18" s="97"/>
      <c r="AS18" s="97"/>
    </row>
    <row r="19" spans="1:45" ht="39" customHeight="1" x14ac:dyDescent="0.2">
      <c r="A19" s="55"/>
      <c r="B19" s="164">
        <v>10</v>
      </c>
      <c r="C19" s="115" t="str">
        <f t="shared" si="0"/>
        <v>GER19970316</v>
      </c>
      <c r="D19" s="60" t="str">
        <f t="shared" si="1"/>
        <v>WELTZ Niclas</v>
      </c>
      <c r="E19" s="97"/>
      <c r="F19" s="97"/>
      <c r="G19" s="161"/>
      <c r="H19" s="162"/>
      <c r="I19" s="163"/>
      <c r="J19" s="164">
        <v>48</v>
      </c>
      <c r="K19" s="115" t="str">
        <f t="shared" si="2"/>
        <v>CZE19981009</v>
      </c>
      <c r="L19" s="60" t="str">
        <f t="shared" si="3"/>
        <v xml:space="preserve">SIRŮČEK Václav </v>
      </c>
      <c r="M19" s="97"/>
      <c r="N19" s="97"/>
      <c r="O19" s="97"/>
      <c r="P19" s="163"/>
      <c r="Q19" s="164">
        <v>83</v>
      </c>
      <c r="R19" s="115" t="str">
        <f t="shared" si="4"/>
        <v>CZE19960724</v>
      </c>
      <c r="S19" s="60" t="str">
        <f t="shared" si="5"/>
        <v xml:space="preserve">BECHYNĚ Matěj </v>
      </c>
      <c r="T19" s="97"/>
      <c r="U19" s="97"/>
      <c r="V19" s="161"/>
      <c r="W19" s="162"/>
      <c r="X19" s="163"/>
      <c r="Y19" s="164">
        <v>121</v>
      </c>
      <c r="Z19" s="115" t="str">
        <f t="shared" si="6"/>
        <v>CZE19981231</v>
      </c>
      <c r="AA19" s="60" t="str">
        <f t="shared" si="7"/>
        <v xml:space="preserve">BAJER Vilém </v>
      </c>
      <c r="AB19" s="97"/>
      <c r="AC19" s="97"/>
      <c r="AD19" s="97"/>
      <c r="AE19" s="163"/>
      <c r="AF19" s="164">
        <v>153</v>
      </c>
      <c r="AG19" s="115" t="str">
        <f t="shared" si="8"/>
        <v>CZE19960707</v>
      </c>
      <c r="AH19" s="60" t="str">
        <f t="shared" si="9"/>
        <v>SAXA Lukáš</v>
      </c>
      <c r="AI19" s="97"/>
      <c r="AJ19" s="97"/>
      <c r="AK19" s="161"/>
      <c r="AL19" s="162"/>
      <c r="AM19" s="163"/>
      <c r="AN19" s="115"/>
      <c r="AO19" s="115"/>
      <c r="AP19" s="116"/>
      <c r="AQ19" s="97"/>
      <c r="AR19" s="97"/>
      <c r="AS19" s="97"/>
    </row>
    <row r="20" spans="1:45" ht="39" customHeight="1" x14ac:dyDescent="0.2">
      <c r="A20" s="55"/>
      <c r="B20" s="164">
        <v>11</v>
      </c>
      <c r="C20" s="115" t="str">
        <f t="shared" si="0"/>
        <v>GER19961026</v>
      </c>
      <c r="D20" s="60" t="str">
        <f t="shared" si="1"/>
        <v>FRANZ Paul</v>
      </c>
      <c r="E20" s="97"/>
      <c r="F20" s="97"/>
      <c r="G20" s="161"/>
      <c r="H20" s="162"/>
      <c r="I20" s="163"/>
      <c r="J20" s="164">
        <v>49</v>
      </c>
      <c r="K20" s="115" t="str">
        <f t="shared" si="2"/>
        <v>CZE19960703</v>
      </c>
      <c r="L20" s="60" t="str">
        <f t="shared" si="3"/>
        <v xml:space="preserve">ŠÍREK Adrian </v>
      </c>
      <c r="M20" s="97"/>
      <c r="N20" s="97"/>
      <c r="O20" s="97"/>
      <c r="P20" s="163"/>
      <c r="Q20" s="164">
        <v>84</v>
      </c>
      <c r="R20" s="115" t="str">
        <f t="shared" si="4"/>
        <v>BEL19970116</v>
      </c>
      <c r="S20" s="60" t="str">
        <f t="shared" si="5"/>
        <v>PENNINCK Jens</v>
      </c>
      <c r="T20" s="97"/>
      <c r="U20" s="97"/>
      <c r="V20" s="161"/>
      <c r="W20" s="162"/>
      <c r="X20" s="163"/>
      <c r="Y20" s="164">
        <v>122</v>
      </c>
      <c r="Z20" s="115" t="str">
        <f t="shared" si="6"/>
        <v>CZE19971201</v>
      </c>
      <c r="AA20" s="60" t="str">
        <f t="shared" si="7"/>
        <v xml:space="preserve">CHYTIL Daniel </v>
      </c>
      <c r="AB20" s="97"/>
      <c r="AC20" s="97"/>
      <c r="AD20" s="97"/>
      <c r="AE20" s="163"/>
      <c r="AF20" s="164">
        <v>154</v>
      </c>
      <c r="AG20" s="115" t="str">
        <f t="shared" si="8"/>
        <v>CZE19970227</v>
      </c>
      <c r="AH20" s="60" t="str">
        <f t="shared" si="9"/>
        <v>PAVKA Filip</v>
      </c>
      <c r="AI20" s="97"/>
      <c r="AJ20" s="97"/>
      <c r="AK20" s="161"/>
      <c r="AL20" s="162"/>
      <c r="AM20" s="163"/>
      <c r="AN20" s="115"/>
      <c r="AO20" s="115"/>
      <c r="AP20" s="116"/>
      <c r="AQ20" s="97"/>
      <c r="AR20" s="97"/>
      <c r="AS20" s="97"/>
    </row>
    <row r="21" spans="1:45" ht="39" customHeight="1" x14ac:dyDescent="0.2">
      <c r="A21" s="55"/>
      <c r="B21" s="164">
        <v>12</v>
      </c>
      <c r="C21" s="115" t="str">
        <f t="shared" si="0"/>
        <v>GER19960405</v>
      </c>
      <c r="D21" s="60" t="str">
        <f t="shared" si="1"/>
        <v>WITTE Reinhard</v>
      </c>
      <c r="E21" s="97"/>
      <c r="F21" s="97"/>
      <c r="G21" s="161"/>
      <c r="H21" s="162"/>
      <c r="I21" s="163"/>
      <c r="J21" s="164">
        <v>50</v>
      </c>
      <c r="K21" s="115" t="str">
        <f t="shared" si="2"/>
        <v>CZE19960203</v>
      </c>
      <c r="L21" s="60" t="str">
        <f t="shared" si="3"/>
        <v xml:space="preserve">VRÁNA Dominik </v>
      </c>
      <c r="M21" s="97"/>
      <c r="N21" s="97"/>
      <c r="O21" s="97"/>
      <c r="P21" s="163"/>
      <c r="Q21" s="164">
        <v>85</v>
      </c>
      <c r="R21" s="115" t="str">
        <f t="shared" ref="R21:R34" si="12">VLOOKUP(Q21,STARTOVKA,2,0)</f>
        <v>CZE19970804</v>
      </c>
      <c r="S21" s="60" t="str">
        <f t="shared" ref="S21:S34" si="13">VLOOKUP(Q21,STARTOVKA,3,0)</f>
        <v xml:space="preserve">SPUDIL Martin </v>
      </c>
      <c r="T21" s="97"/>
      <c r="U21" s="97"/>
      <c r="V21" s="161"/>
      <c r="W21" s="162"/>
      <c r="X21" s="163"/>
      <c r="Y21" s="164">
        <v>123</v>
      </c>
      <c r="Z21" s="115" t="str">
        <f t="shared" si="6"/>
        <v>CZE19971015</v>
      </c>
      <c r="AA21" s="60" t="str">
        <f t="shared" si="7"/>
        <v xml:space="preserve">STRUPEK Matyáš </v>
      </c>
      <c r="AB21" s="97"/>
      <c r="AC21" s="97"/>
      <c r="AD21" s="97"/>
      <c r="AE21" s="163"/>
      <c r="AF21" s="164">
        <v>161</v>
      </c>
      <c r="AG21" s="115" t="str">
        <f t="shared" si="8"/>
        <v>RUS19970210</v>
      </c>
      <c r="AH21" s="60" t="str">
        <f t="shared" si="9"/>
        <v>GRISHIN Maksim</v>
      </c>
      <c r="AI21" s="97"/>
      <c r="AJ21" s="97"/>
      <c r="AK21" s="161"/>
      <c r="AL21" s="162"/>
      <c r="AM21" s="163"/>
      <c r="AN21" s="115"/>
      <c r="AO21" s="115"/>
      <c r="AP21" s="116"/>
      <c r="AQ21" s="97"/>
      <c r="AR21" s="97"/>
      <c r="AS21" s="97"/>
    </row>
    <row r="22" spans="1:45" ht="39" customHeight="1" x14ac:dyDescent="0.2">
      <c r="A22" s="55"/>
      <c r="B22" s="164">
        <v>13</v>
      </c>
      <c r="C22" s="115" t="str">
        <f t="shared" si="0"/>
        <v>GER19970125</v>
      </c>
      <c r="D22" s="60" t="str">
        <f t="shared" si="1"/>
        <v>FRANZ Toni</v>
      </c>
      <c r="E22" s="97"/>
      <c r="F22" s="97"/>
      <c r="G22" s="161"/>
      <c r="H22" s="162"/>
      <c r="I22" s="163"/>
      <c r="J22" s="164">
        <v>51</v>
      </c>
      <c r="K22" s="115" t="str">
        <f t="shared" si="2"/>
        <v>CZE19980726</v>
      </c>
      <c r="L22" s="60" t="str">
        <f t="shared" si="3"/>
        <v xml:space="preserve">POKORNÝ Petr </v>
      </c>
      <c r="M22" s="97"/>
      <c r="N22" s="97"/>
      <c r="O22" s="97"/>
      <c r="P22" s="163"/>
      <c r="Q22" s="164">
        <v>91</v>
      </c>
      <c r="R22" s="115" t="str">
        <f t="shared" si="12"/>
        <v>CZE19970324</v>
      </c>
      <c r="S22" s="60" t="str">
        <f t="shared" si="13"/>
        <v xml:space="preserve">DUBOVSKÝ Jakub </v>
      </c>
      <c r="T22" s="97"/>
      <c r="U22" s="97"/>
      <c r="V22" s="161"/>
      <c r="W22" s="162"/>
      <c r="X22" s="163"/>
      <c r="Y22" s="164">
        <v>124</v>
      </c>
      <c r="Z22" s="115" t="str">
        <f t="shared" si="6"/>
        <v>CZE19970613</v>
      </c>
      <c r="AA22" s="60" t="str">
        <f t="shared" si="7"/>
        <v xml:space="preserve">ŠÁNA Jiří </v>
      </c>
      <c r="AB22" s="97"/>
      <c r="AC22" s="97"/>
      <c r="AD22" s="97"/>
      <c r="AE22" s="163"/>
      <c r="AF22" s="164">
        <v>162</v>
      </c>
      <c r="AG22" s="115" t="str">
        <f t="shared" si="8"/>
        <v>RUS19971119</v>
      </c>
      <c r="AH22" s="60" t="str">
        <f t="shared" si="9"/>
        <v>NECHAEV Vladislav</v>
      </c>
      <c r="AI22" s="97"/>
      <c r="AJ22" s="97"/>
      <c r="AK22" s="161"/>
      <c r="AL22" s="162"/>
      <c r="AM22" s="163"/>
      <c r="AN22" s="115"/>
      <c r="AO22" s="115"/>
      <c r="AP22" s="116"/>
      <c r="AQ22" s="97"/>
      <c r="AR22" s="97"/>
      <c r="AS22" s="97"/>
    </row>
    <row r="23" spans="1:45" ht="39" customHeight="1" x14ac:dyDescent="0.2">
      <c r="A23" s="55"/>
      <c r="B23" s="164">
        <v>14</v>
      </c>
      <c r="C23" s="115" t="str">
        <f t="shared" si="0"/>
        <v>GER19970806</v>
      </c>
      <c r="D23" s="60" t="str">
        <f t="shared" si="1"/>
        <v>BINAY Noah</v>
      </c>
      <c r="E23" s="97"/>
      <c r="F23" s="97"/>
      <c r="G23" s="161"/>
      <c r="H23" s="162"/>
      <c r="I23" s="163"/>
      <c r="J23" s="164">
        <v>52</v>
      </c>
      <c r="K23" s="115" t="str">
        <f t="shared" si="2"/>
        <v>POL19961008</v>
      </c>
      <c r="L23" s="60" t="str">
        <f t="shared" si="3"/>
        <v>ZLOTOWICZ Patryk</v>
      </c>
      <c r="M23" s="97"/>
      <c r="N23" s="97"/>
      <c r="O23" s="97"/>
      <c r="P23" s="163"/>
      <c r="Q23" s="164">
        <v>92</v>
      </c>
      <c r="R23" s="115" t="str">
        <f t="shared" si="12"/>
        <v>CZE19970414</v>
      </c>
      <c r="S23" s="60" t="str">
        <f t="shared" si="13"/>
        <v xml:space="preserve">DVOŘÁK Jakub </v>
      </c>
      <c r="T23" s="97"/>
      <c r="U23" s="97"/>
      <c r="V23" s="161"/>
      <c r="W23" s="162"/>
      <c r="X23" s="163"/>
      <c r="Y23" s="164">
        <v>125</v>
      </c>
      <c r="Z23" s="115" t="str">
        <f t="shared" si="6"/>
        <v>CZE19970118</v>
      </c>
      <c r="AA23" s="60" t="str">
        <f t="shared" si="7"/>
        <v>MAYER Daniel</v>
      </c>
      <c r="AB23" s="97"/>
      <c r="AC23" s="97"/>
      <c r="AD23" s="97"/>
      <c r="AE23" s="163"/>
      <c r="AF23" s="164">
        <v>163</v>
      </c>
      <c r="AG23" s="115" t="str">
        <f t="shared" si="8"/>
        <v>RUS19970527</v>
      </c>
      <c r="AH23" s="60" t="str">
        <f t="shared" si="9"/>
        <v>PLAKUSHKIN Sergey</v>
      </c>
      <c r="AI23" s="97"/>
      <c r="AJ23" s="97"/>
      <c r="AK23" s="161"/>
      <c r="AL23" s="162"/>
      <c r="AM23" s="163"/>
      <c r="AN23" s="115"/>
      <c r="AO23" s="115"/>
      <c r="AP23" s="116"/>
      <c r="AQ23" s="97"/>
      <c r="AR23" s="97"/>
      <c r="AS23" s="97"/>
    </row>
    <row r="24" spans="1:45" ht="39" customHeight="1" x14ac:dyDescent="0.2">
      <c r="A24" s="55"/>
      <c r="B24" s="164">
        <v>15</v>
      </c>
      <c r="C24" s="115" t="str">
        <f t="shared" si="0"/>
        <v>GER19980114</v>
      </c>
      <c r="D24" s="60" t="str">
        <f t="shared" si="1"/>
        <v>BONNES Julius</v>
      </c>
      <c r="E24" s="97"/>
      <c r="F24" s="97"/>
      <c r="G24" s="161"/>
      <c r="H24" s="162"/>
      <c r="I24" s="163"/>
      <c r="J24" s="164">
        <v>53</v>
      </c>
      <c r="K24" s="115" t="str">
        <f t="shared" si="2"/>
        <v>CZE19980914</v>
      </c>
      <c r="L24" s="60" t="str">
        <f t="shared" si="3"/>
        <v>TRACHTULEC Petr</v>
      </c>
      <c r="M24" s="97"/>
      <c r="N24" s="97"/>
      <c r="O24" s="97"/>
      <c r="P24" s="163"/>
      <c r="Q24" s="164">
        <v>93</v>
      </c>
      <c r="R24" s="115" t="str">
        <f t="shared" si="12"/>
        <v>CZE19960424</v>
      </c>
      <c r="S24" s="60" t="str">
        <f t="shared" si="13"/>
        <v xml:space="preserve">GRUBER Pavel </v>
      </c>
      <c r="T24" s="97"/>
      <c r="U24" s="97"/>
      <c r="V24" s="161"/>
      <c r="W24" s="162"/>
      <c r="X24" s="163"/>
      <c r="Y24" s="164">
        <v>131</v>
      </c>
      <c r="Z24" s="115" t="str">
        <f t="shared" si="6"/>
        <v>AUT19961107</v>
      </c>
      <c r="AA24" s="60" t="str">
        <f t="shared" si="7"/>
        <v>FÜHRER Alexander</v>
      </c>
      <c r="AB24" s="97"/>
      <c r="AC24" s="97"/>
      <c r="AD24" s="97"/>
      <c r="AE24" s="163"/>
      <c r="AF24" s="164">
        <v>164</v>
      </c>
      <c r="AG24" s="115" t="str">
        <f t="shared" si="8"/>
        <v>RUS19970224</v>
      </c>
      <c r="AH24" s="60" t="str">
        <f t="shared" si="9"/>
        <v>RIKUNOV Petr</v>
      </c>
      <c r="AI24" s="97"/>
      <c r="AJ24" s="97"/>
      <c r="AK24" s="161"/>
      <c r="AL24" s="162"/>
      <c r="AM24" s="163"/>
      <c r="AN24" s="115"/>
      <c r="AO24" s="115"/>
      <c r="AP24" s="116"/>
      <c r="AQ24" s="97"/>
      <c r="AR24" s="97"/>
      <c r="AS24" s="97"/>
    </row>
    <row r="25" spans="1:45" ht="39" customHeight="1" x14ac:dyDescent="0.2">
      <c r="A25" s="55"/>
      <c r="B25" s="164">
        <v>16</v>
      </c>
      <c r="C25" s="115" t="str">
        <f t="shared" ref="C25:C26" si="14">VLOOKUP(B25,STARTOVKA,2,0)</f>
        <v>GER19981217</v>
      </c>
      <c r="D25" s="60" t="str">
        <f t="shared" ref="D25:D26" si="15">VLOOKUP(B25,STARTOVKA,3,0)</f>
        <v>ZÖTTLER Jacob</v>
      </c>
      <c r="E25" s="97"/>
      <c r="F25" s="97"/>
      <c r="G25" s="161"/>
      <c r="H25" s="162"/>
      <c r="I25" s="163"/>
      <c r="J25" s="164">
        <v>54</v>
      </c>
      <c r="K25" s="115" t="str">
        <f t="shared" si="2"/>
        <v>POL19960621</v>
      </c>
      <c r="L25" s="60" t="str">
        <f t="shared" si="3"/>
        <v>TROSZOK Robert</v>
      </c>
      <c r="M25" s="97"/>
      <c r="N25" s="97"/>
      <c r="O25" s="97"/>
      <c r="P25" s="163"/>
      <c r="Q25" s="164">
        <v>94</v>
      </c>
      <c r="R25" s="115" t="str">
        <f t="shared" si="12"/>
        <v>CZE19970127</v>
      </c>
      <c r="S25" s="60" t="str">
        <f t="shared" si="13"/>
        <v xml:space="preserve">KOTOUČEK Matěj </v>
      </c>
      <c r="T25" s="97"/>
      <c r="U25" s="97"/>
      <c r="V25" s="161"/>
      <c r="W25" s="162"/>
      <c r="X25" s="163"/>
      <c r="Y25" s="164">
        <v>132</v>
      </c>
      <c r="Z25" s="115" t="str">
        <f t="shared" si="6"/>
        <v>AUT19961021</v>
      </c>
      <c r="AA25" s="60" t="str">
        <f t="shared" si="7"/>
        <v>KNAPP Daniel</v>
      </c>
      <c r="AB25" s="97"/>
      <c r="AC25" s="97"/>
      <c r="AD25" s="97"/>
      <c r="AE25" s="163"/>
      <c r="AF25" s="164">
        <v>165</v>
      </c>
      <c r="AG25" s="115" t="str">
        <f t="shared" si="8"/>
        <v>RUS19960517</v>
      </c>
      <c r="AH25" s="60" t="str">
        <f t="shared" si="9"/>
        <v xml:space="preserve">MARTYSHEV Aleksandr </v>
      </c>
      <c r="AI25" s="97"/>
      <c r="AJ25" s="97"/>
      <c r="AK25" s="161"/>
      <c r="AL25" s="162"/>
      <c r="AM25" s="163"/>
      <c r="AN25" s="115"/>
      <c r="AO25" s="115"/>
      <c r="AP25" s="116"/>
      <c r="AQ25" s="97"/>
      <c r="AR25" s="97"/>
      <c r="AS25" s="97"/>
    </row>
    <row r="26" spans="1:45" ht="39" customHeight="1" x14ac:dyDescent="0.2">
      <c r="A26" s="55"/>
      <c r="B26" s="164">
        <v>17</v>
      </c>
      <c r="C26" s="115" t="str">
        <f t="shared" si="14"/>
        <v>GER19980912</v>
      </c>
      <c r="D26" s="60" t="str">
        <f t="shared" si="15"/>
        <v>CLAUSS Marc</v>
      </c>
      <c r="E26" s="97"/>
      <c r="F26" s="97"/>
      <c r="G26" s="161"/>
      <c r="H26" s="162"/>
      <c r="I26" s="163"/>
      <c r="J26" s="164">
        <v>55</v>
      </c>
      <c r="K26" s="115" t="str">
        <f t="shared" si="2"/>
        <v>POL19981009</v>
      </c>
      <c r="L26" s="60" t="str">
        <f t="shared" si="3"/>
        <v>FABIAN Marcel</v>
      </c>
      <c r="M26" s="97"/>
      <c r="N26" s="97"/>
      <c r="O26" s="97"/>
      <c r="P26" s="163"/>
      <c r="Q26" s="164">
        <v>95</v>
      </c>
      <c r="R26" s="115" t="str">
        <f t="shared" si="12"/>
        <v>CZE19970813</v>
      </c>
      <c r="S26" s="60" t="str">
        <f t="shared" si="13"/>
        <v xml:space="preserve">LAFUNTÁL Robert </v>
      </c>
      <c r="T26" s="97"/>
      <c r="U26" s="97"/>
      <c r="V26" s="161"/>
      <c r="W26" s="162"/>
      <c r="X26" s="163"/>
      <c r="Y26" s="164">
        <v>133</v>
      </c>
      <c r="Z26" s="115" t="str">
        <f t="shared" si="6"/>
        <v>CZE19960924</v>
      </c>
      <c r="AA26" s="60" t="str">
        <f t="shared" si="7"/>
        <v>CAMRDA Pavel</v>
      </c>
      <c r="AB26" s="97"/>
      <c r="AC26" s="97"/>
      <c r="AD26" s="97"/>
      <c r="AE26" s="163"/>
      <c r="AF26" s="164">
        <v>166</v>
      </c>
      <c r="AG26" s="115" t="str">
        <f t="shared" si="8"/>
        <v>RUS19960101</v>
      </c>
      <c r="AH26" s="60" t="str">
        <f t="shared" si="9"/>
        <v xml:space="preserve">BEZDENEZHNYKH Vadim </v>
      </c>
      <c r="AI26" s="97"/>
      <c r="AJ26" s="97"/>
      <c r="AK26" s="161"/>
      <c r="AL26" s="162"/>
      <c r="AM26" s="163"/>
      <c r="AN26" s="115"/>
      <c r="AO26" s="115"/>
      <c r="AP26" s="116"/>
      <c r="AQ26" s="97"/>
      <c r="AR26" s="97"/>
      <c r="AS26" s="97"/>
    </row>
    <row r="27" spans="1:45" ht="39" customHeight="1" x14ac:dyDescent="0.2">
      <c r="A27" s="55"/>
      <c r="B27" s="164">
        <v>18</v>
      </c>
      <c r="C27" s="115" t="str">
        <f t="shared" ref="C27:C34" si="16">VLOOKUP(B27,STARTOVKA,2,0)</f>
        <v>GER19980906</v>
      </c>
      <c r="D27" s="60" t="str">
        <f t="shared" ref="D27:D34" si="17">VLOOKUP(B27,STARTOVKA,3,0)</f>
        <v>ZSCHOCKE Maximilian</v>
      </c>
      <c r="E27" s="97"/>
      <c r="F27" s="97"/>
      <c r="G27" s="161"/>
      <c r="H27" s="162"/>
      <c r="I27" s="163"/>
      <c r="J27" s="164">
        <v>56</v>
      </c>
      <c r="K27" s="115" t="str">
        <f t="shared" si="2"/>
        <v>POL19970322</v>
      </c>
      <c r="L27" s="60" t="str">
        <f t="shared" si="3"/>
        <v>FOLTYN Maciej</v>
      </c>
      <c r="M27" s="97"/>
      <c r="N27" s="97"/>
      <c r="O27" s="97"/>
      <c r="P27" s="163"/>
      <c r="Q27" s="164">
        <v>96</v>
      </c>
      <c r="R27" s="115" t="str">
        <f t="shared" si="12"/>
        <v>CZE19960516</v>
      </c>
      <c r="S27" s="60" t="str">
        <f t="shared" si="13"/>
        <v xml:space="preserve">SCHMIDT Vít </v>
      </c>
      <c r="T27" s="97"/>
      <c r="U27" s="97"/>
      <c r="V27" s="161"/>
      <c r="W27" s="162"/>
      <c r="X27" s="163"/>
      <c r="Y27" s="164">
        <v>134</v>
      </c>
      <c r="Z27" s="115" t="str">
        <f t="shared" si="6"/>
        <v>AUT19960910</v>
      </c>
      <c r="AA27" s="60" t="str">
        <f t="shared" si="7"/>
        <v>HUBER Marcel</v>
      </c>
      <c r="AB27" s="97"/>
      <c r="AC27" s="97"/>
      <c r="AD27" s="97"/>
      <c r="AE27" s="163"/>
      <c r="AF27" s="164">
        <v>171</v>
      </c>
      <c r="AG27" s="115" t="str">
        <f t="shared" si="8"/>
        <v>SVK19970301</v>
      </c>
      <c r="AH27" s="60" t="str">
        <f t="shared" si="9"/>
        <v>KNIHA Ladislav</v>
      </c>
      <c r="AI27" s="97"/>
      <c r="AJ27" s="97"/>
      <c r="AK27" s="161"/>
      <c r="AL27" s="162"/>
      <c r="AM27" s="163"/>
      <c r="AN27" s="115"/>
      <c r="AO27" s="115"/>
      <c r="AP27" s="116"/>
      <c r="AQ27" s="97"/>
      <c r="AR27" s="97"/>
      <c r="AS27" s="97"/>
    </row>
    <row r="28" spans="1:45" ht="39" customHeight="1" x14ac:dyDescent="0.2">
      <c r="A28" s="55"/>
      <c r="B28" s="164">
        <v>21</v>
      </c>
      <c r="C28" s="115" t="str">
        <f t="shared" si="16"/>
        <v>GER19960322</v>
      </c>
      <c r="D28" s="60" t="str">
        <f t="shared" si="17"/>
        <v>DICKEL Jorge</v>
      </c>
      <c r="E28" s="97"/>
      <c r="F28" s="97"/>
      <c r="G28" s="161"/>
      <c r="H28" s="162"/>
      <c r="I28" s="163"/>
      <c r="J28" s="164">
        <v>57</v>
      </c>
      <c r="K28" s="115" t="str">
        <f t="shared" si="2"/>
        <v>POL19970825</v>
      </c>
      <c r="L28" s="60" t="str">
        <f t="shared" si="3"/>
        <v>GRZEGORZYCA Dominik</v>
      </c>
      <c r="M28" s="97"/>
      <c r="N28" s="97"/>
      <c r="O28" s="97"/>
      <c r="P28" s="163"/>
      <c r="Q28" s="164">
        <v>97</v>
      </c>
      <c r="R28" s="115" t="str">
        <f t="shared" si="12"/>
        <v>SVK19961022</v>
      </c>
      <c r="S28" s="60" t="str">
        <f t="shared" si="13"/>
        <v xml:space="preserve">STRMISKA Andrej </v>
      </c>
      <c r="T28" s="97"/>
      <c r="U28" s="97"/>
      <c r="V28" s="161"/>
      <c r="W28" s="162"/>
      <c r="X28" s="163"/>
      <c r="Y28" s="164">
        <v>135</v>
      </c>
      <c r="Z28" s="115" t="str">
        <f t="shared" si="6"/>
        <v>AUT19970502</v>
      </c>
      <c r="AA28" s="60" t="str">
        <f t="shared" si="7"/>
        <v>RECKENDORFER Lukas</v>
      </c>
      <c r="AB28" s="97"/>
      <c r="AC28" s="97"/>
      <c r="AD28" s="97"/>
      <c r="AE28" s="163"/>
      <c r="AF28" s="164">
        <v>172</v>
      </c>
      <c r="AG28" s="115" t="str">
        <f t="shared" si="8"/>
        <v>SVK19971030</v>
      </c>
      <c r="AH28" s="60" t="str">
        <f t="shared" si="9"/>
        <v>ZIMANY Kristian</v>
      </c>
      <c r="AI28" s="97"/>
      <c r="AJ28" s="97"/>
      <c r="AK28" s="161"/>
      <c r="AL28" s="162"/>
      <c r="AM28" s="163"/>
      <c r="AN28" s="115"/>
      <c r="AO28" s="115"/>
      <c r="AP28" s="116"/>
      <c r="AQ28" s="97"/>
      <c r="AR28" s="97"/>
      <c r="AS28" s="97"/>
    </row>
    <row r="29" spans="1:45" ht="39" customHeight="1" x14ac:dyDescent="0.2">
      <c r="A29" s="55"/>
      <c r="B29" s="164">
        <v>22</v>
      </c>
      <c r="C29" s="115" t="str">
        <f t="shared" si="16"/>
        <v>GER19980505</v>
      </c>
      <c r="D29" s="60" t="str">
        <f t="shared" si="17"/>
        <v>HAUPT Tarik</v>
      </c>
      <c r="E29" s="97"/>
      <c r="F29" s="97"/>
      <c r="G29" s="161"/>
      <c r="H29" s="162"/>
      <c r="I29" s="163"/>
      <c r="J29" s="164">
        <v>58</v>
      </c>
      <c r="K29" s="115" t="str">
        <f t="shared" si="2"/>
        <v>CZE19970902</v>
      </c>
      <c r="L29" s="60" t="str">
        <f t="shared" si="3"/>
        <v xml:space="preserve">VÝVODA Jan </v>
      </c>
      <c r="M29" s="97"/>
      <c r="N29" s="97"/>
      <c r="O29" s="97"/>
      <c r="P29" s="163"/>
      <c r="Q29" s="164">
        <v>98</v>
      </c>
      <c r="R29" s="115" t="str">
        <f t="shared" si="12"/>
        <v>CZE19961029</v>
      </c>
      <c r="S29" s="60" t="str">
        <f t="shared" si="13"/>
        <v xml:space="preserve">STŘEDA Kryštof </v>
      </c>
      <c r="T29" s="97"/>
      <c r="U29" s="97"/>
      <c r="V29" s="161"/>
      <c r="W29" s="162"/>
      <c r="X29" s="163"/>
      <c r="Y29" s="164">
        <v>136</v>
      </c>
      <c r="Z29" s="115" t="str">
        <f t="shared" si="6"/>
        <v>AUT19970822</v>
      </c>
      <c r="AA29" s="60" t="str">
        <f t="shared" si="7"/>
        <v>STEINDLER Julian</v>
      </c>
      <c r="AB29" s="97"/>
      <c r="AC29" s="97"/>
      <c r="AD29" s="97"/>
      <c r="AE29" s="163"/>
      <c r="AF29" s="164">
        <v>173</v>
      </c>
      <c r="AG29" s="115" t="str">
        <f t="shared" si="8"/>
        <v>SVK19970117</v>
      </c>
      <c r="AH29" s="60" t="str">
        <f t="shared" si="9"/>
        <v>PORUBAN Dominik</v>
      </c>
      <c r="AI29" s="97"/>
      <c r="AJ29" s="97"/>
      <c r="AK29" s="161"/>
      <c r="AL29" s="162"/>
      <c r="AM29" s="163"/>
      <c r="AN29" s="115"/>
      <c r="AO29" s="115"/>
      <c r="AP29" s="116"/>
      <c r="AQ29" s="97"/>
      <c r="AR29" s="97"/>
      <c r="AS29" s="97"/>
    </row>
    <row r="30" spans="1:45" ht="39" customHeight="1" x14ac:dyDescent="0.2">
      <c r="A30" s="55"/>
      <c r="B30" s="164">
        <v>23</v>
      </c>
      <c r="C30" s="115" t="str">
        <f t="shared" si="16"/>
        <v>GER19981211</v>
      </c>
      <c r="D30" s="60" t="str">
        <f t="shared" si="17"/>
        <v>POUL Rudolph</v>
      </c>
      <c r="E30" s="97"/>
      <c r="F30" s="97"/>
      <c r="G30" s="161"/>
      <c r="H30" s="162"/>
      <c r="I30" s="163"/>
      <c r="J30" s="164">
        <v>59</v>
      </c>
      <c r="K30" s="115" t="str">
        <f t="shared" si="2"/>
        <v>CZE19960727</v>
      </c>
      <c r="L30" s="60" t="str">
        <f t="shared" si="3"/>
        <v xml:space="preserve">PREJDA Václav </v>
      </c>
      <c r="M30" s="97"/>
      <c r="N30" s="97"/>
      <c r="O30" s="97"/>
      <c r="P30" s="163"/>
      <c r="Q30" s="164">
        <v>101</v>
      </c>
      <c r="R30" s="115" t="str">
        <f t="shared" si="12"/>
        <v>CZE19970829</v>
      </c>
      <c r="S30" s="60" t="str">
        <f t="shared" si="13"/>
        <v xml:space="preserve">BAŘTIPÁN Josef </v>
      </c>
      <c r="T30" s="97"/>
      <c r="U30" s="97"/>
      <c r="V30" s="161"/>
      <c r="W30" s="162"/>
      <c r="X30" s="163"/>
      <c r="Y30" s="164">
        <v>137</v>
      </c>
      <c r="Z30" s="115" t="str">
        <f t="shared" si="6"/>
        <v>AUT19960713</v>
      </c>
      <c r="AA30" s="60" t="str">
        <f t="shared" si="7"/>
        <v>PÖPPL Tobias</v>
      </c>
      <c r="AB30" s="97"/>
      <c r="AC30" s="97"/>
      <c r="AD30" s="97"/>
      <c r="AE30" s="163"/>
      <c r="AF30" s="164">
        <v>174</v>
      </c>
      <c r="AG30" s="115" t="str">
        <f t="shared" si="8"/>
        <v>SVK19970730</v>
      </c>
      <c r="AH30" s="60" t="str">
        <f t="shared" si="9"/>
        <v>JELŽA Nicolas</v>
      </c>
      <c r="AI30" s="97"/>
      <c r="AJ30" s="97"/>
      <c r="AK30" s="161"/>
      <c r="AL30" s="162"/>
      <c r="AM30" s="163"/>
      <c r="AN30" s="115"/>
      <c r="AO30" s="115"/>
      <c r="AP30" s="116"/>
      <c r="AQ30" s="97"/>
      <c r="AR30" s="97"/>
      <c r="AS30" s="97"/>
    </row>
    <row r="31" spans="1:45" ht="39" customHeight="1" x14ac:dyDescent="0.2">
      <c r="A31" s="55"/>
      <c r="B31" s="164">
        <v>24</v>
      </c>
      <c r="C31" s="115" t="str">
        <f t="shared" si="16"/>
        <v>GER19980223</v>
      </c>
      <c r="D31" s="60" t="str">
        <f t="shared" si="17"/>
        <v>PLAMBECK Philipp</v>
      </c>
      <c r="E31" s="97"/>
      <c r="F31" s="97"/>
      <c r="G31" s="161"/>
      <c r="H31" s="162"/>
      <c r="I31" s="163"/>
      <c r="J31" s="164">
        <v>61</v>
      </c>
      <c r="K31" s="115" t="str">
        <f t="shared" si="2"/>
        <v>POL19960305</v>
      </c>
      <c r="L31" s="60" t="str">
        <f t="shared" si="3"/>
        <v>PRZEWIĘDA Paweł</v>
      </c>
      <c r="M31" s="97"/>
      <c r="N31" s="97"/>
      <c r="O31" s="97"/>
      <c r="P31" s="163"/>
      <c r="Q31" s="164">
        <v>102</v>
      </c>
      <c r="R31" s="115" t="str">
        <f t="shared" si="12"/>
        <v>CZE19991218</v>
      </c>
      <c r="S31" s="60" t="str">
        <f t="shared" si="13"/>
        <v xml:space="preserve">HOLUBOVSKÝ Ondřej </v>
      </c>
      <c r="T31" s="97"/>
      <c r="U31" s="97"/>
      <c r="V31" s="161"/>
      <c r="W31" s="162"/>
      <c r="X31" s="163"/>
      <c r="Y31" s="164">
        <v>138</v>
      </c>
      <c r="Z31" s="115" t="str">
        <f t="shared" si="6"/>
        <v>CZE19961125</v>
      </c>
      <c r="AA31" s="60" t="str">
        <f t="shared" si="7"/>
        <v xml:space="preserve">MODLITBA Vojtěch </v>
      </c>
      <c r="AB31" s="97"/>
      <c r="AC31" s="97"/>
      <c r="AD31" s="97"/>
      <c r="AE31" s="163"/>
      <c r="AF31" s="164">
        <v>175</v>
      </c>
      <c r="AG31" s="115" t="str">
        <f t="shared" si="8"/>
        <v>SVK19960415</v>
      </c>
      <c r="AH31" s="60" t="str">
        <f t="shared" si="9"/>
        <v>ZVERKO David</v>
      </c>
      <c r="AI31" s="97"/>
      <c r="AJ31" s="97"/>
      <c r="AK31" s="161"/>
      <c r="AL31" s="162"/>
      <c r="AM31" s="163"/>
      <c r="AN31" s="115"/>
      <c r="AO31" s="115"/>
      <c r="AP31" s="116"/>
      <c r="AQ31" s="97"/>
      <c r="AR31" s="97"/>
      <c r="AS31" s="97"/>
    </row>
    <row r="32" spans="1:45" ht="39" customHeight="1" x14ac:dyDescent="0.2">
      <c r="A32" s="55"/>
      <c r="B32" s="164">
        <v>31</v>
      </c>
      <c r="C32" s="115" t="str">
        <f t="shared" si="16"/>
        <v>CZE19960423</v>
      </c>
      <c r="D32" s="60" t="str">
        <f t="shared" si="17"/>
        <v xml:space="preserve">MORÁVEK Zdeněk </v>
      </c>
      <c r="E32" s="97"/>
      <c r="F32" s="97"/>
      <c r="G32" s="161"/>
      <c r="H32" s="162"/>
      <c r="I32" s="163"/>
      <c r="J32" s="164">
        <v>62</v>
      </c>
      <c r="K32" s="115" t="str">
        <f t="shared" si="2"/>
        <v>POL19970228</v>
      </c>
      <c r="L32" s="60" t="str">
        <f t="shared" si="3"/>
        <v>SKIBIŃSKI Krzysztof</v>
      </c>
      <c r="M32" s="97"/>
      <c r="N32" s="97"/>
      <c r="O32" s="97"/>
      <c r="P32" s="163"/>
      <c r="Q32" s="164">
        <v>103</v>
      </c>
      <c r="R32" s="115" t="str">
        <f t="shared" si="12"/>
        <v>CZE19970319</v>
      </c>
      <c r="S32" s="60" t="str">
        <f t="shared" si="13"/>
        <v xml:space="preserve">NEUMAN Daniel </v>
      </c>
      <c r="T32" s="97"/>
      <c r="U32" s="97"/>
      <c r="V32" s="161"/>
      <c r="W32" s="162"/>
      <c r="X32" s="163"/>
      <c r="Y32" s="164">
        <v>141</v>
      </c>
      <c r="Z32" s="115" t="str">
        <f t="shared" si="6"/>
        <v>CZE19960716</v>
      </c>
      <c r="AA32" s="60" t="str">
        <f t="shared" si="7"/>
        <v xml:space="preserve">HYNEK Matouš </v>
      </c>
      <c r="AB32" s="97"/>
      <c r="AC32" s="97"/>
      <c r="AD32" s="97"/>
      <c r="AE32" s="163"/>
      <c r="AF32" s="164">
        <v>176</v>
      </c>
      <c r="AG32" s="115" t="str">
        <f t="shared" si="8"/>
        <v>SVK19960130</v>
      </c>
      <c r="AH32" s="60" t="str">
        <f t="shared" si="9"/>
        <v>BELLAN Juraj</v>
      </c>
      <c r="AI32" s="97"/>
      <c r="AJ32" s="97"/>
      <c r="AK32" s="161"/>
      <c r="AL32" s="162"/>
      <c r="AM32" s="163"/>
      <c r="AN32" s="115"/>
      <c r="AO32" s="115"/>
      <c r="AP32" s="116"/>
      <c r="AQ32" s="97"/>
      <c r="AR32" s="97"/>
      <c r="AS32" s="97"/>
    </row>
    <row r="33" spans="1:45" ht="39" customHeight="1" x14ac:dyDescent="0.2">
      <c r="A33" s="55"/>
      <c r="B33" s="164">
        <v>32</v>
      </c>
      <c r="C33" s="115" t="str">
        <f t="shared" si="16"/>
        <v>CZE19970916</v>
      </c>
      <c r="D33" s="60" t="str">
        <f t="shared" si="17"/>
        <v xml:space="preserve">KUNT Lukáš </v>
      </c>
      <c r="E33" s="97"/>
      <c r="F33" s="97"/>
      <c r="G33" s="161"/>
      <c r="H33" s="162"/>
      <c r="I33" s="163"/>
      <c r="J33" s="164">
        <v>63</v>
      </c>
      <c r="K33" s="115" t="str">
        <f t="shared" si="2"/>
        <v>POL19960116</v>
      </c>
      <c r="L33" s="60" t="str">
        <f t="shared" si="3"/>
        <v>GORZAWSKI Kamil</v>
      </c>
      <c r="M33" s="97"/>
      <c r="N33" s="97"/>
      <c r="O33" s="97"/>
      <c r="P33" s="163"/>
      <c r="Q33" s="164">
        <v>104</v>
      </c>
      <c r="R33" s="115" t="str">
        <f t="shared" si="12"/>
        <v>CZE19960702</v>
      </c>
      <c r="S33" s="60" t="str">
        <f t="shared" si="13"/>
        <v>DULAJ Jan</v>
      </c>
      <c r="T33" s="97"/>
      <c r="U33" s="97"/>
      <c r="V33" s="161"/>
      <c r="W33" s="162"/>
      <c r="X33" s="163"/>
      <c r="Y33" s="164">
        <v>142</v>
      </c>
      <c r="Z33" s="115" t="str">
        <f t="shared" si="6"/>
        <v>CZE19971022</v>
      </c>
      <c r="AA33" s="60" t="str">
        <f t="shared" si="7"/>
        <v xml:space="preserve">KLEVETA Jakub </v>
      </c>
      <c r="AB33" s="97"/>
      <c r="AC33" s="97"/>
      <c r="AD33" s="97"/>
      <c r="AE33" s="163"/>
      <c r="AF33" s="164">
        <v>181</v>
      </c>
      <c r="AG33" s="115" t="str">
        <f t="shared" si="8"/>
        <v>AUT19960516</v>
      </c>
      <c r="AH33" s="60" t="str">
        <f t="shared" si="9"/>
        <v>DYCZEK Felix</v>
      </c>
      <c r="AI33" s="97"/>
      <c r="AJ33" s="97"/>
      <c r="AK33" s="161"/>
      <c r="AL33" s="162"/>
      <c r="AM33" s="163"/>
      <c r="AN33" s="115"/>
      <c r="AO33" s="115"/>
      <c r="AP33" s="116"/>
      <c r="AQ33" s="97"/>
      <c r="AR33" s="97"/>
      <c r="AS33" s="97"/>
    </row>
    <row r="34" spans="1:45" ht="39" customHeight="1" x14ac:dyDescent="0.2">
      <c r="A34" s="55"/>
      <c r="B34" s="164">
        <v>33</v>
      </c>
      <c r="C34" s="115" t="str">
        <f t="shared" si="16"/>
        <v>CZE19970913</v>
      </c>
      <c r="D34" s="60" t="str">
        <f t="shared" si="17"/>
        <v xml:space="preserve">VOJÍŘ Jaroslav </v>
      </c>
      <c r="E34" s="97"/>
      <c r="F34" s="97"/>
      <c r="G34" s="161"/>
      <c r="H34" s="162"/>
      <c r="I34" s="163"/>
      <c r="J34" s="164">
        <v>64</v>
      </c>
      <c r="K34" s="115" t="str">
        <f t="shared" si="2"/>
        <v>POL19960504</v>
      </c>
      <c r="L34" s="60" t="str">
        <f t="shared" si="3"/>
        <v>POLKOWSKI Bartłomiej</v>
      </c>
      <c r="M34" s="97"/>
      <c r="N34" s="97"/>
      <c r="O34" s="97"/>
      <c r="P34" s="163"/>
      <c r="Q34" s="164">
        <v>105</v>
      </c>
      <c r="R34" s="115" t="str">
        <f t="shared" si="12"/>
        <v>CZE19960511</v>
      </c>
      <c r="S34" s="60" t="str">
        <f t="shared" si="13"/>
        <v xml:space="preserve">RAJCHART Jan </v>
      </c>
      <c r="T34" s="97"/>
      <c r="U34" s="97"/>
      <c r="V34" s="161"/>
      <c r="W34" s="162"/>
      <c r="X34" s="163"/>
      <c r="Y34" s="164">
        <v>143</v>
      </c>
      <c r="Z34" s="115" t="str">
        <f t="shared" si="6"/>
        <v>CZE19960606</v>
      </c>
      <c r="AA34" s="60" t="str">
        <f t="shared" si="7"/>
        <v xml:space="preserve">KOVÁŘ Jan </v>
      </c>
      <c r="AB34" s="97"/>
      <c r="AC34" s="97"/>
      <c r="AD34" s="97"/>
      <c r="AE34" s="163"/>
      <c r="AF34" s="164">
        <v>182</v>
      </c>
      <c r="AG34" s="115" t="str">
        <f t="shared" si="8"/>
        <v>AUT19960709</v>
      </c>
      <c r="AH34" s="60" t="str">
        <f t="shared" si="9"/>
        <v>KOPFAUF Markus</v>
      </c>
      <c r="AI34" s="97"/>
      <c r="AJ34" s="97"/>
      <c r="AK34" s="161"/>
      <c r="AL34" s="162"/>
      <c r="AM34" s="163"/>
      <c r="AN34" s="115"/>
      <c r="AO34" s="115"/>
      <c r="AP34" s="116"/>
      <c r="AQ34" s="97"/>
      <c r="AR34" s="97"/>
      <c r="AS34" s="97"/>
    </row>
    <row r="35" spans="1:45" ht="20.25" customHeight="1" x14ac:dyDescent="0.2">
      <c r="A35" s="28"/>
      <c r="B35" s="54" t="str">
        <f>CTRL!B29</f>
        <v>počet závodíků / num. of riders: 130</v>
      </c>
      <c r="C35" s="54"/>
      <c r="D35" s="62"/>
      <c r="E35" s="28"/>
      <c r="F35" s="28"/>
      <c r="G35" s="28"/>
      <c r="I35" s="28"/>
      <c r="J35" s="28"/>
      <c r="K35" s="54"/>
      <c r="L35" s="62"/>
      <c r="M35" s="28"/>
      <c r="N35" s="28"/>
      <c r="O35" s="28"/>
      <c r="P35" s="28"/>
      <c r="Q35" s="54" t="str">
        <f>B35</f>
        <v>počet závodíků / num. of riders: 130</v>
      </c>
      <c r="R35" s="54"/>
      <c r="S35" s="62"/>
      <c r="T35" s="28"/>
      <c r="U35" s="28"/>
      <c r="V35" s="28"/>
      <c r="X35" s="28"/>
      <c r="Y35" s="28"/>
      <c r="Z35" s="54"/>
      <c r="AA35" s="62"/>
      <c r="AB35" s="28"/>
      <c r="AC35" s="28"/>
      <c r="AD35" s="28"/>
      <c r="AE35" s="28"/>
      <c r="AF35" s="54" t="str">
        <f>B35</f>
        <v>počet závodíků / num. of riders: 130</v>
      </c>
      <c r="AG35" s="54"/>
      <c r="AH35" s="62"/>
      <c r="AI35" s="28"/>
      <c r="AJ35" s="28"/>
      <c r="AK35" s="28"/>
      <c r="AM35" s="28"/>
      <c r="AN35" s="28"/>
      <c r="AO35" s="54"/>
      <c r="AP35" s="62"/>
      <c r="AQ35" s="28"/>
      <c r="AR35" s="28"/>
      <c r="AS35" s="28"/>
    </row>
    <row r="36" spans="1:45" x14ac:dyDescent="0.2">
      <c r="A36" s="5"/>
      <c r="B36" s="5"/>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row>
    <row r="54" spans="2:6" x14ac:dyDescent="0.2">
      <c r="B54" s="282"/>
      <c r="C54" s="282"/>
      <c r="D54" s="282"/>
      <c r="E54" s="282"/>
      <c r="F54" s="282"/>
    </row>
  </sheetData>
  <mergeCells count="13">
    <mergeCell ref="AE1:AS1"/>
    <mergeCell ref="AE2:AS2"/>
    <mergeCell ref="AH3:AQ3"/>
    <mergeCell ref="AE4:AS4"/>
    <mergeCell ref="P1:AD1"/>
    <mergeCell ref="P2:AD2"/>
    <mergeCell ref="S3:AB3"/>
    <mergeCell ref="P4:AD4"/>
    <mergeCell ref="B54:F54"/>
    <mergeCell ref="A1:O1"/>
    <mergeCell ref="A2:O2"/>
    <mergeCell ref="D3:M3"/>
    <mergeCell ref="A4:O4"/>
  </mergeCells>
  <pageMargins left="0.39370078740157483" right="0.45" top="0.31496062992125984" bottom="0.33" header="0.23622047244094491" footer="0.19685039370078741"/>
  <pageSetup paperSize="9" scale="70"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dimension ref="A1:AJ103"/>
  <sheetViews>
    <sheetView topLeftCell="A34" zoomScale="75" zoomScaleNormal="75" workbookViewId="0">
      <selection sqref="A1:R1"/>
    </sheetView>
  </sheetViews>
  <sheetFormatPr defaultColWidth="8.85546875" defaultRowHeight="12.75" outlineLevelRow="1" outlineLevelCol="1" x14ac:dyDescent="0.2"/>
  <cols>
    <col min="1" max="1" width="4.85546875" style="92" customWidth="1"/>
    <col min="2" max="2" width="5.42578125" style="92" customWidth="1"/>
    <col min="3" max="3" width="15.42578125" style="109" customWidth="1"/>
    <col min="4" max="4" width="24.28515625" style="92" customWidth="1"/>
    <col min="5" max="5" width="36.28515625" style="92" customWidth="1"/>
    <col min="6" max="17" width="4.140625" style="92" customWidth="1"/>
    <col min="18" max="18" width="6.7109375" style="92" customWidth="1"/>
    <col min="19" max="19" width="6.7109375" style="130" customWidth="1"/>
    <col min="20" max="20" width="3.85546875" style="92" hidden="1" customWidth="1" outlineLevel="1"/>
    <col min="21" max="21" width="4.7109375" style="141" hidden="1" customWidth="1" outlineLevel="1"/>
    <col min="22" max="25" width="3.7109375" style="141" hidden="1" customWidth="1" outlineLevel="1"/>
    <col min="26" max="26" width="4.7109375" style="141" hidden="1" customWidth="1" outlineLevel="1"/>
    <col min="27" max="28" width="3.7109375" style="141" hidden="1" customWidth="1" outlineLevel="1"/>
    <col min="29" max="29" width="8.85546875" hidden="1" customWidth="1" outlineLevel="1"/>
    <col min="30" max="33" width="3.7109375" style="141" hidden="1" customWidth="1" outlineLevel="1"/>
    <col min="34" max="34" width="3.7109375" style="141" customWidth="1" collapsed="1"/>
    <col min="35" max="36" width="8.85546875" style="141"/>
  </cols>
  <sheetData>
    <row r="1" spans="1:36" ht="33.75" customHeight="1" x14ac:dyDescent="0.2">
      <c r="A1" s="322" t="str">
        <f>CTRL!B7</f>
        <v>R E G I O N E M   O R L I C K A   L A N Š K R O U N   2 0 1 4</v>
      </c>
      <c r="B1" s="322"/>
      <c r="C1" s="322"/>
      <c r="D1" s="322"/>
      <c r="E1" s="322"/>
      <c r="F1" s="322"/>
      <c r="G1" s="322"/>
      <c r="H1" s="322"/>
      <c r="I1" s="322"/>
      <c r="J1" s="322"/>
      <c r="K1" s="322"/>
      <c r="L1" s="322"/>
      <c r="M1" s="322"/>
      <c r="N1" s="322"/>
      <c r="O1" s="322"/>
      <c r="P1" s="322"/>
      <c r="Q1" s="322"/>
      <c r="R1" s="322"/>
      <c r="S1" s="228"/>
    </row>
    <row r="2" spans="1:36" ht="15.75" x14ac:dyDescent="0.2">
      <c r="A2" s="323" t="str">
        <f>CTRL!B8</f>
        <v>28. ročník mezinárodního cyklistického závodu juniorů / 28th edition of international cycling race of juniors</v>
      </c>
      <c r="B2" s="323"/>
      <c r="C2" s="323"/>
      <c r="D2" s="323"/>
      <c r="E2" s="323"/>
      <c r="F2" s="323"/>
      <c r="G2" s="323"/>
      <c r="H2" s="323"/>
      <c r="I2" s="323"/>
      <c r="J2" s="323"/>
      <c r="K2" s="323"/>
      <c r="L2" s="323"/>
      <c r="M2" s="323"/>
      <c r="N2" s="323"/>
      <c r="O2" s="323"/>
      <c r="P2" s="323"/>
      <c r="Q2" s="323"/>
      <c r="R2" s="323"/>
      <c r="S2" s="229"/>
    </row>
    <row r="3" spans="1:36" ht="18.75" x14ac:dyDescent="0.3">
      <c r="D3" s="324" t="str">
        <f>CTRL!B24</f>
        <v>po 3. etapě / after 3rd Stage</v>
      </c>
      <c r="E3" s="324"/>
      <c r="F3" s="324"/>
      <c r="G3" s="324"/>
      <c r="H3" s="324"/>
      <c r="I3" s="324"/>
      <c r="J3" s="324"/>
      <c r="K3" s="324"/>
      <c r="R3" s="110" t="str">
        <f>"Com.no.: 23/" &amp; CTRL!B27</f>
        <v>Com.no.: 23/31</v>
      </c>
      <c r="S3" s="230"/>
    </row>
    <row r="4" spans="1:36" x14ac:dyDescent="0.2">
      <c r="A4" s="13" t="str">
        <f>"Datum / Date: "&amp;TEXT(CTRL!B12,"dd.mm.rrrr")</f>
        <v>Datum / Date: 09.08.2014</v>
      </c>
      <c r="R4" s="111" t="str">
        <f>"Místo konání / Place: "&amp;CTRL!B16&amp;""</f>
        <v>Místo konání / Place: Lanškroun (CZE)</v>
      </c>
      <c r="S4" s="231"/>
    </row>
    <row r="5" spans="1:36" ht="21" x14ac:dyDescent="0.2">
      <c r="A5" s="325" t="s">
        <v>225</v>
      </c>
      <c r="B5" s="325"/>
      <c r="C5" s="325"/>
      <c r="D5" s="325"/>
      <c r="E5" s="325"/>
      <c r="F5" s="325"/>
      <c r="G5" s="325"/>
      <c r="H5" s="325"/>
      <c r="I5" s="325"/>
      <c r="J5" s="325"/>
      <c r="K5" s="325"/>
      <c r="L5" s="325"/>
      <c r="M5" s="325"/>
      <c r="N5" s="325"/>
      <c r="O5" s="325"/>
      <c r="P5" s="325"/>
      <c r="Q5" s="325"/>
      <c r="R5" s="325"/>
      <c r="S5" s="232"/>
    </row>
    <row r="6" spans="1:36" ht="10.5" customHeight="1" x14ac:dyDescent="0.2">
      <c r="A6" s="225"/>
      <c r="B6" s="225"/>
      <c r="C6" s="225"/>
      <c r="D6" s="225"/>
      <c r="E6" s="225"/>
      <c r="F6" s="225"/>
      <c r="G6" s="225"/>
      <c r="H6" s="225"/>
      <c r="I6" s="225"/>
      <c r="J6" s="225"/>
      <c r="K6" s="225"/>
      <c r="L6" s="225"/>
      <c r="M6" s="225"/>
      <c r="N6" s="225"/>
      <c r="O6" s="225"/>
      <c r="P6" s="225"/>
      <c r="Q6" s="225"/>
      <c r="R6" s="225"/>
      <c r="S6" s="232"/>
    </row>
    <row r="7" spans="1:36" x14ac:dyDescent="0.2">
      <c r="A7" s="226" t="s">
        <v>0</v>
      </c>
      <c r="B7" s="226" t="s">
        <v>1</v>
      </c>
      <c r="C7" s="226" t="s">
        <v>2</v>
      </c>
      <c r="D7" s="226" t="s">
        <v>3</v>
      </c>
      <c r="E7" s="226" t="s">
        <v>4</v>
      </c>
      <c r="F7" s="326" t="s">
        <v>78</v>
      </c>
      <c r="G7" s="326"/>
      <c r="H7" s="326" t="s">
        <v>19</v>
      </c>
      <c r="I7" s="326"/>
      <c r="J7" s="326"/>
      <c r="K7" s="326" t="s">
        <v>80</v>
      </c>
      <c r="L7" s="326"/>
      <c r="M7" s="326"/>
      <c r="N7" s="326"/>
      <c r="O7" s="326" t="s">
        <v>81</v>
      </c>
      <c r="P7" s="326"/>
      <c r="Q7" s="326"/>
      <c r="R7" s="226" t="s">
        <v>21</v>
      </c>
      <c r="S7" s="233"/>
    </row>
    <row r="8" spans="1:36" x14ac:dyDescent="0.2">
      <c r="A8" s="224" t="s">
        <v>6</v>
      </c>
      <c r="B8" s="224" t="s">
        <v>7</v>
      </c>
      <c r="C8" s="224" t="s">
        <v>8</v>
      </c>
      <c r="D8" s="224" t="s">
        <v>9</v>
      </c>
      <c r="E8" s="224" t="s">
        <v>15</v>
      </c>
      <c r="F8" s="321" t="s">
        <v>79</v>
      </c>
      <c r="G8" s="321"/>
      <c r="H8" s="321" t="s">
        <v>82</v>
      </c>
      <c r="I8" s="321"/>
      <c r="J8" s="321"/>
      <c r="K8" s="321" t="s">
        <v>83</v>
      </c>
      <c r="L8" s="321"/>
      <c r="M8" s="321"/>
      <c r="N8" s="321"/>
      <c r="O8" s="321" t="s">
        <v>84</v>
      </c>
      <c r="P8" s="321"/>
      <c r="Q8" s="321"/>
      <c r="R8" s="224" t="s">
        <v>22</v>
      </c>
      <c r="S8" s="234"/>
      <c r="U8" s="142"/>
    </row>
    <row r="9" spans="1:36" ht="9.75" customHeight="1" thickBot="1" x14ac:dyDescent="0.25"/>
    <row r="10" spans="1:36" ht="44.1" customHeight="1" x14ac:dyDescent="0.2">
      <c r="A10" s="320" t="s">
        <v>77</v>
      </c>
      <c r="B10" s="320"/>
      <c r="C10" s="320"/>
      <c r="D10" s="320"/>
      <c r="E10" s="320"/>
      <c r="F10" s="313"/>
      <c r="G10" s="311" t="s">
        <v>34</v>
      </c>
      <c r="H10" s="309" t="s">
        <v>112</v>
      </c>
      <c r="I10" s="311" t="s">
        <v>113</v>
      </c>
      <c r="J10" s="318" t="s">
        <v>108</v>
      </c>
      <c r="K10" s="309" t="s">
        <v>115</v>
      </c>
      <c r="L10" s="311" t="s">
        <v>116</v>
      </c>
      <c r="M10" s="311" t="s">
        <v>118</v>
      </c>
      <c r="N10" s="318" t="s">
        <v>109</v>
      </c>
      <c r="O10" s="309" t="s">
        <v>122</v>
      </c>
      <c r="P10" s="311" t="s">
        <v>123</v>
      </c>
      <c r="Q10" s="318" t="s">
        <v>110</v>
      </c>
      <c r="R10" s="223"/>
      <c r="S10" s="235"/>
      <c r="T10" s="143" t="s">
        <v>213</v>
      </c>
      <c r="U10" s="143" t="s">
        <v>206</v>
      </c>
      <c r="V10" s="143" t="s">
        <v>205</v>
      </c>
      <c r="X10" s="143" t="s">
        <v>207</v>
      </c>
      <c r="Y10" s="143" t="s">
        <v>206</v>
      </c>
      <c r="Z10" s="143" t="s">
        <v>208</v>
      </c>
    </row>
    <row r="11" spans="1:36" ht="18.95" customHeight="1" x14ac:dyDescent="0.2">
      <c r="A11" s="112"/>
      <c r="B11" s="316"/>
      <c r="C11" s="317"/>
      <c r="D11" s="317"/>
      <c r="E11" s="317"/>
      <c r="F11" s="314"/>
      <c r="G11" s="312"/>
      <c r="H11" s="310"/>
      <c r="I11" s="312"/>
      <c r="J11" s="319"/>
      <c r="K11" s="310"/>
      <c r="L11" s="312"/>
      <c r="M11" s="312"/>
      <c r="N11" s="319"/>
      <c r="O11" s="310"/>
      <c r="P11" s="312"/>
      <c r="Q11" s="319"/>
      <c r="R11" s="113"/>
      <c r="S11" s="236"/>
      <c r="T11" s="141"/>
      <c r="Z11" s="144"/>
    </row>
    <row r="12" spans="1:36" ht="14.1" customHeight="1" x14ac:dyDescent="0.2">
      <c r="A12" s="114">
        <v>1</v>
      </c>
      <c r="B12" s="115">
        <v>17</v>
      </c>
      <c r="C12" s="115" t="str">
        <f t="shared" ref="C12:C47" si="0">VLOOKUP($B12,STARTOVKA,2,0)</f>
        <v>GER19980912</v>
      </c>
      <c r="D12" s="116" t="str">
        <f t="shared" ref="D12:D47" si="1">VLOOKUP($B12,STARTOVKA,3,0)</f>
        <v>CLAUSS Marc</v>
      </c>
      <c r="E12" s="117" t="str">
        <f t="shared" ref="E12:E47" si="2">VLOOKUP($B12,STARTOVKA,4,0)</f>
        <v>JUNIOREN SCHWALBE TEAM SACHSEN</v>
      </c>
      <c r="F12" s="138"/>
      <c r="G12" s="118">
        <v>12</v>
      </c>
      <c r="H12" s="118"/>
      <c r="I12" s="118"/>
      <c r="J12" s="118">
        <v>25</v>
      </c>
      <c r="K12" s="118"/>
      <c r="L12" s="118"/>
      <c r="M12" s="118"/>
      <c r="N12" s="118">
        <v>7</v>
      </c>
      <c r="O12" s="118"/>
      <c r="P12" s="118"/>
      <c r="Q12" s="118"/>
      <c r="R12" s="119">
        <f t="shared" ref="R12:R45" si="3">SUM(F12:P12)</f>
        <v>44</v>
      </c>
      <c r="S12" s="237"/>
      <c r="T12" s="241">
        <f t="shared" ref="T12:T41" si="4">VLOOKUP(B12,AFTER3,12,0)</f>
        <v>1</v>
      </c>
      <c r="U12" s="145">
        <f t="shared" ref="U12:U61" si="5">VLOOKUP(B12,$X$12:$Y$26,2,0)</f>
        <v>7</v>
      </c>
      <c r="V12" s="241">
        <f t="shared" ref="V12:V43" si="6">IFERROR(VLOOKUP(B12,ACTIVERIDERS3,1,0),0)</f>
        <v>17</v>
      </c>
      <c r="X12" s="146">
        <v>104</v>
      </c>
      <c r="Y12" s="147">
        <v>25</v>
      </c>
      <c r="Z12" s="241">
        <f t="shared" ref="Z12:Z26" si="7">IFERROR(VLOOKUP(X12,BODOVACITST3,1,0),0)</f>
        <v>104</v>
      </c>
      <c r="AD12" s="91" t="s">
        <v>92</v>
      </c>
      <c r="AE12" s="91"/>
    </row>
    <row r="13" spans="1:36" ht="14.1" customHeight="1" x14ac:dyDescent="0.2">
      <c r="A13" s="114">
        <v>2</v>
      </c>
      <c r="B13" s="115">
        <v>40</v>
      </c>
      <c r="C13" s="115" t="e">
        <f t="shared" si="0"/>
        <v>#N/A</v>
      </c>
      <c r="D13" s="116" t="e">
        <f t="shared" si="1"/>
        <v>#N/A</v>
      </c>
      <c r="E13" s="117" t="e">
        <f t="shared" si="2"/>
        <v>#N/A</v>
      </c>
      <c r="F13" s="138"/>
      <c r="G13" s="118">
        <v>25</v>
      </c>
      <c r="H13" s="118"/>
      <c r="I13" s="118"/>
      <c r="J13" s="118">
        <v>12</v>
      </c>
      <c r="K13" s="118"/>
      <c r="L13" s="118"/>
      <c r="M13" s="118"/>
      <c r="N13" s="118">
        <v>4</v>
      </c>
      <c r="O13" s="118"/>
      <c r="P13" s="118"/>
      <c r="Q13" s="118"/>
      <c r="R13" s="119">
        <f t="shared" si="3"/>
        <v>41</v>
      </c>
      <c r="S13" s="237"/>
      <c r="T13" s="241">
        <f t="shared" si="4"/>
        <v>2</v>
      </c>
      <c r="U13" s="145">
        <f t="shared" si="5"/>
        <v>4</v>
      </c>
      <c r="V13" s="241">
        <f t="shared" si="6"/>
        <v>40</v>
      </c>
      <c r="X13" s="146">
        <v>87</v>
      </c>
      <c r="Y13" s="147">
        <v>20</v>
      </c>
      <c r="Z13" s="241">
        <f t="shared" si="7"/>
        <v>87</v>
      </c>
      <c r="AD13" s="22"/>
      <c r="AE13" s="22" t="s">
        <v>93</v>
      </c>
    </row>
    <row r="14" spans="1:36" s="22" customFormat="1" ht="14.1" customHeight="1" x14ac:dyDescent="0.2">
      <c r="A14" s="114">
        <v>3</v>
      </c>
      <c r="B14" s="115">
        <v>76</v>
      </c>
      <c r="C14" s="115" t="e">
        <f t="shared" si="0"/>
        <v>#N/A</v>
      </c>
      <c r="D14" s="116" t="e">
        <f t="shared" si="1"/>
        <v>#N/A</v>
      </c>
      <c r="E14" s="117" t="e">
        <f t="shared" si="2"/>
        <v>#N/A</v>
      </c>
      <c r="F14" s="138"/>
      <c r="G14" s="118">
        <v>10</v>
      </c>
      <c r="H14" s="118"/>
      <c r="I14" s="118"/>
      <c r="J14" s="118">
        <v>20</v>
      </c>
      <c r="K14" s="118"/>
      <c r="L14" s="118"/>
      <c r="M14" s="118"/>
      <c r="N14" s="118">
        <v>5</v>
      </c>
      <c r="O14" s="118"/>
      <c r="P14" s="118"/>
      <c r="Q14" s="118"/>
      <c r="R14" s="119">
        <f t="shared" si="3"/>
        <v>35</v>
      </c>
      <c r="S14" s="237"/>
      <c r="T14" s="241">
        <f t="shared" si="4"/>
        <v>12</v>
      </c>
      <c r="U14" s="145">
        <f t="shared" si="5"/>
        <v>5</v>
      </c>
      <c r="V14" s="241">
        <f t="shared" si="6"/>
        <v>76</v>
      </c>
      <c r="X14" s="146">
        <v>62</v>
      </c>
      <c r="Y14" s="147">
        <v>16</v>
      </c>
      <c r="Z14" s="241">
        <f t="shared" si="7"/>
        <v>62</v>
      </c>
      <c r="AA14" s="141"/>
      <c r="AB14" s="141"/>
      <c r="AE14" s="22" t="s">
        <v>94</v>
      </c>
      <c r="AG14" s="141"/>
      <c r="AH14" s="141"/>
      <c r="AI14" s="141"/>
      <c r="AJ14" s="141"/>
    </row>
    <row r="15" spans="1:36" s="22" customFormat="1" ht="14.1" customHeight="1" x14ac:dyDescent="0.2">
      <c r="A15" s="114">
        <v>4</v>
      </c>
      <c r="B15" s="115">
        <v>87</v>
      </c>
      <c r="C15" s="115" t="e">
        <f t="shared" si="0"/>
        <v>#N/A</v>
      </c>
      <c r="D15" s="116" t="e">
        <f t="shared" si="1"/>
        <v>#N/A</v>
      </c>
      <c r="E15" s="117" t="e">
        <f t="shared" si="2"/>
        <v>#N/A</v>
      </c>
      <c r="F15" s="138"/>
      <c r="G15" s="118">
        <v>5</v>
      </c>
      <c r="H15" s="118"/>
      <c r="I15" s="118"/>
      <c r="J15" s="118"/>
      <c r="K15" s="118">
        <v>1</v>
      </c>
      <c r="L15" s="118">
        <v>5</v>
      </c>
      <c r="M15" s="118">
        <v>1</v>
      </c>
      <c r="N15" s="118">
        <v>20</v>
      </c>
      <c r="O15" s="118"/>
      <c r="P15" s="118"/>
      <c r="Q15" s="118"/>
      <c r="R15" s="119">
        <f t="shared" si="3"/>
        <v>32</v>
      </c>
      <c r="S15" s="237"/>
      <c r="T15" s="241">
        <f t="shared" si="4"/>
        <v>7</v>
      </c>
      <c r="U15" s="145">
        <f t="shared" si="5"/>
        <v>20</v>
      </c>
      <c r="V15" s="241">
        <f t="shared" si="6"/>
        <v>87</v>
      </c>
      <c r="X15" s="146">
        <v>56</v>
      </c>
      <c r="Y15" s="147">
        <v>14</v>
      </c>
      <c r="Z15" s="241">
        <f t="shared" si="7"/>
        <v>56</v>
      </c>
      <c r="AA15" s="141"/>
      <c r="AB15" s="141"/>
      <c r="AE15" s="22" t="s">
        <v>95</v>
      </c>
      <c r="AG15" s="141"/>
      <c r="AH15" s="141"/>
      <c r="AI15" s="141"/>
      <c r="AJ15" s="141"/>
    </row>
    <row r="16" spans="1:36" s="22" customFormat="1" ht="14.1" customHeight="1" x14ac:dyDescent="0.2">
      <c r="A16" s="114">
        <v>5</v>
      </c>
      <c r="B16" s="115">
        <v>7</v>
      </c>
      <c r="C16" s="115" t="str">
        <f t="shared" si="0"/>
        <v>GER19970419</v>
      </c>
      <c r="D16" s="116" t="str">
        <f t="shared" si="1"/>
        <v>BURCHARDT Karl</v>
      </c>
      <c r="E16" s="117" t="str">
        <f t="shared" si="2"/>
        <v>RSC TURBINE ERFURT</v>
      </c>
      <c r="F16" s="138"/>
      <c r="G16" s="118">
        <v>16</v>
      </c>
      <c r="H16" s="118"/>
      <c r="I16" s="118"/>
      <c r="J16" s="118">
        <v>8</v>
      </c>
      <c r="K16" s="118"/>
      <c r="L16" s="118"/>
      <c r="M16" s="118"/>
      <c r="N16" s="118">
        <v>8</v>
      </c>
      <c r="O16" s="118"/>
      <c r="P16" s="118"/>
      <c r="Q16" s="118"/>
      <c r="R16" s="119">
        <f t="shared" si="3"/>
        <v>32</v>
      </c>
      <c r="S16" s="237"/>
      <c r="T16" s="241">
        <f t="shared" si="4"/>
        <v>5</v>
      </c>
      <c r="U16" s="145">
        <f t="shared" si="5"/>
        <v>8</v>
      </c>
      <c r="V16" s="241">
        <f t="shared" si="6"/>
        <v>7</v>
      </c>
      <c r="X16" s="146">
        <v>75</v>
      </c>
      <c r="Y16" s="147">
        <v>12</v>
      </c>
      <c r="Z16" s="241">
        <f t="shared" si="7"/>
        <v>75</v>
      </c>
      <c r="AA16" s="141"/>
      <c r="AB16" s="141"/>
      <c r="AD16" s="141"/>
      <c r="AE16" s="141"/>
      <c r="AF16" s="141"/>
      <c r="AG16" s="141"/>
      <c r="AH16" s="141"/>
      <c r="AI16" s="141"/>
      <c r="AJ16" s="141"/>
    </row>
    <row r="17" spans="1:36" s="22" customFormat="1" ht="14.1" customHeight="1" x14ac:dyDescent="0.2">
      <c r="A17" s="114">
        <v>6</v>
      </c>
      <c r="B17" s="115">
        <v>104</v>
      </c>
      <c r="C17" s="115" t="str">
        <f t="shared" si="0"/>
        <v>CZE19960702</v>
      </c>
      <c r="D17" s="116" t="str">
        <f t="shared" si="1"/>
        <v>DULAJ Jan</v>
      </c>
      <c r="E17" s="117" t="str">
        <f t="shared" si="2"/>
        <v>SKP DUHA FORT LANŠKROUN</v>
      </c>
      <c r="F17" s="138"/>
      <c r="G17" s="118"/>
      <c r="H17" s="118"/>
      <c r="I17" s="118"/>
      <c r="J17" s="120"/>
      <c r="K17" s="118"/>
      <c r="L17" s="118"/>
      <c r="M17" s="118">
        <v>5</v>
      </c>
      <c r="N17" s="118">
        <v>25</v>
      </c>
      <c r="O17" s="118"/>
      <c r="P17" s="118"/>
      <c r="Q17" s="118"/>
      <c r="R17" s="119">
        <f t="shared" si="3"/>
        <v>30</v>
      </c>
      <c r="S17" s="237"/>
      <c r="T17" s="241">
        <f t="shared" si="4"/>
        <v>3</v>
      </c>
      <c r="U17" s="145">
        <f t="shared" si="5"/>
        <v>25</v>
      </c>
      <c r="V17" s="241">
        <f t="shared" si="6"/>
        <v>104</v>
      </c>
      <c r="X17" s="146">
        <v>14</v>
      </c>
      <c r="Y17" s="147">
        <v>10</v>
      </c>
      <c r="Z17" s="241">
        <f t="shared" si="7"/>
        <v>14</v>
      </c>
      <c r="AA17" s="141"/>
      <c r="AB17" s="141"/>
      <c r="AD17" s="91" t="s">
        <v>245</v>
      </c>
      <c r="AE17" s="91"/>
      <c r="AF17" s="141"/>
      <c r="AG17" s="141"/>
      <c r="AH17" s="141"/>
      <c r="AI17" s="141"/>
      <c r="AJ17" s="141"/>
    </row>
    <row r="18" spans="1:36" s="22" customFormat="1" ht="14.1" customHeight="1" x14ac:dyDescent="0.2">
      <c r="A18" s="114">
        <v>7</v>
      </c>
      <c r="B18" s="115">
        <v>74</v>
      </c>
      <c r="C18" s="115" t="str">
        <f t="shared" si="0"/>
        <v>SVK19980324</v>
      </c>
      <c r="D18" s="116" t="str">
        <f t="shared" si="1"/>
        <v>KOVÁČ Milan</v>
      </c>
      <c r="E18" s="117" t="str">
        <f t="shared" si="2"/>
        <v>SLÁVIA ŠG TRENČÍN</v>
      </c>
      <c r="F18" s="138"/>
      <c r="G18" s="118">
        <v>2</v>
      </c>
      <c r="H18" s="118"/>
      <c r="I18" s="118"/>
      <c r="J18" s="118">
        <v>14</v>
      </c>
      <c r="K18" s="118"/>
      <c r="L18" s="118"/>
      <c r="M18" s="118"/>
      <c r="N18" s="118">
        <v>6</v>
      </c>
      <c r="O18" s="118"/>
      <c r="P18" s="118"/>
      <c r="Q18" s="118"/>
      <c r="R18" s="119">
        <f t="shared" si="3"/>
        <v>22</v>
      </c>
      <c r="S18" s="237"/>
      <c r="T18" s="241">
        <f t="shared" si="4"/>
        <v>22</v>
      </c>
      <c r="U18" s="145">
        <f t="shared" si="5"/>
        <v>6</v>
      </c>
      <c r="V18" s="241">
        <f t="shared" si="6"/>
        <v>74</v>
      </c>
      <c r="X18" s="146">
        <v>12</v>
      </c>
      <c r="Y18" s="147">
        <v>9</v>
      </c>
      <c r="Z18" s="241">
        <f t="shared" si="7"/>
        <v>12</v>
      </c>
      <c r="AA18" s="141"/>
      <c r="AB18" s="141"/>
      <c r="AD18" s="141"/>
      <c r="AE18" s="22" t="s">
        <v>246</v>
      </c>
      <c r="AF18" s="141"/>
      <c r="AG18" s="141"/>
      <c r="AH18" s="141"/>
      <c r="AI18" s="141"/>
      <c r="AJ18" s="141"/>
    </row>
    <row r="19" spans="1:36" s="22" customFormat="1" ht="14.1" customHeight="1" x14ac:dyDescent="0.2">
      <c r="A19" s="114">
        <v>8</v>
      </c>
      <c r="B19" s="115">
        <v>108</v>
      </c>
      <c r="C19" s="115" t="e">
        <f t="shared" si="0"/>
        <v>#N/A</v>
      </c>
      <c r="D19" s="116" t="e">
        <f t="shared" si="1"/>
        <v>#N/A</v>
      </c>
      <c r="E19" s="117" t="e">
        <f t="shared" si="2"/>
        <v>#N/A</v>
      </c>
      <c r="F19" s="138"/>
      <c r="G19" s="118">
        <v>20</v>
      </c>
      <c r="H19" s="118"/>
      <c r="I19" s="118"/>
      <c r="J19" s="118"/>
      <c r="K19" s="118"/>
      <c r="L19" s="118"/>
      <c r="M19" s="118"/>
      <c r="N19" s="118"/>
      <c r="O19" s="118"/>
      <c r="P19" s="118"/>
      <c r="Q19" s="118"/>
      <c r="R19" s="119">
        <f t="shared" si="3"/>
        <v>20</v>
      </c>
      <c r="S19" s="237"/>
      <c r="T19" s="241">
        <f t="shared" si="4"/>
        <v>4</v>
      </c>
      <c r="U19" s="145" t="e">
        <f t="shared" si="5"/>
        <v>#N/A</v>
      </c>
      <c r="V19" s="241">
        <f t="shared" si="6"/>
        <v>108</v>
      </c>
      <c r="X19" s="146">
        <v>7</v>
      </c>
      <c r="Y19" s="147">
        <v>8</v>
      </c>
      <c r="Z19" s="241">
        <f t="shared" si="7"/>
        <v>7</v>
      </c>
      <c r="AA19" s="141"/>
      <c r="AB19" s="141"/>
      <c r="AD19" s="141"/>
      <c r="AE19" s="141"/>
      <c r="AF19" s="141"/>
      <c r="AG19" s="141"/>
      <c r="AH19" s="141"/>
      <c r="AI19" s="141"/>
      <c r="AJ19" s="141"/>
    </row>
    <row r="20" spans="1:36" s="22" customFormat="1" ht="14.1" customHeight="1" x14ac:dyDescent="0.2">
      <c r="A20" s="114">
        <v>9</v>
      </c>
      <c r="B20" s="115">
        <v>12</v>
      </c>
      <c r="C20" s="115" t="str">
        <f t="shared" si="0"/>
        <v>GER19960405</v>
      </c>
      <c r="D20" s="116" t="str">
        <f t="shared" si="1"/>
        <v>WITTE Reinhard</v>
      </c>
      <c r="E20" s="117" t="str">
        <f t="shared" si="2"/>
        <v>JUNIOREN SCHWALBE TEAM SACHSEN</v>
      </c>
      <c r="F20" s="138"/>
      <c r="G20" s="118"/>
      <c r="H20" s="118"/>
      <c r="I20" s="118"/>
      <c r="J20" s="120"/>
      <c r="K20" s="118">
        <v>3</v>
      </c>
      <c r="L20" s="118">
        <v>3</v>
      </c>
      <c r="M20" s="118">
        <v>3</v>
      </c>
      <c r="N20" s="118">
        <v>9</v>
      </c>
      <c r="O20" s="118"/>
      <c r="P20" s="118"/>
      <c r="Q20" s="118"/>
      <c r="R20" s="119">
        <f t="shared" si="3"/>
        <v>18</v>
      </c>
      <c r="S20" s="237"/>
      <c r="T20" s="241">
        <f t="shared" si="4"/>
        <v>8</v>
      </c>
      <c r="U20" s="145">
        <f t="shared" si="5"/>
        <v>9</v>
      </c>
      <c r="V20" s="241">
        <f t="shared" si="6"/>
        <v>12</v>
      </c>
      <c r="X20" s="146">
        <v>17</v>
      </c>
      <c r="Y20" s="147">
        <v>7</v>
      </c>
      <c r="Z20" s="241">
        <f t="shared" si="7"/>
        <v>17</v>
      </c>
      <c r="AA20" s="141"/>
      <c r="AB20" s="141"/>
      <c r="AD20" s="141"/>
      <c r="AE20" s="141"/>
      <c r="AF20" s="141"/>
      <c r="AG20" s="141"/>
      <c r="AH20" s="141"/>
      <c r="AI20" s="141"/>
      <c r="AJ20" s="141"/>
    </row>
    <row r="21" spans="1:36" s="22" customFormat="1" ht="14.1" customHeight="1" x14ac:dyDescent="0.2">
      <c r="A21" s="114">
        <v>10</v>
      </c>
      <c r="B21" s="115">
        <v>62</v>
      </c>
      <c r="C21" s="115" t="str">
        <f t="shared" si="0"/>
        <v>POL19970228</v>
      </c>
      <c r="D21" s="116" t="str">
        <f t="shared" si="1"/>
        <v>SKIBIŃSKI Krzysztof</v>
      </c>
      <c r="E21" s="117" t="str">
        <f t="shared" si="2"/>
        <v xml:space="preserve">DSR AUTHOR GÓRNIK WAŁBRZYCH </v>
      </c>
      <c r="F21" s="138"/>
      <c r="G21" s="118"/>
      <c r="H21" s="118"/>
      <c r="I21" s="118"/>
      <c r="J21" s="120"/>
      <c r="K21" s="118"/>
      <c r="L21" s="118"/>
      <c r="M21" s="118"/>
      <c r="N21" s="118">
        <v>16</v>
      </c>
      <c r="O21" s="118"/>
      <c r="P21" s="118"/>
      <c r="Q21" s="118"/>
      <c r="R21" s="119">
        <f t="shared" si="3"/>
        <v>16</v>
      </c>
      <c r="S21" s="237"/>
      <c r="T21" s="241">
        <f>VLOOKUP(B21,AFTER3,12,0)</f>
        <v>9</v>
      </c>
      <c r="U21" s="145">
        <f t="shared" si="5"/>
        <v>16</v>
      </c>
      <c r="V21" s="241">
        <f t="shared" si="6"/>
        <v>62</v>
      </c>
      <c r="X21" s="146">
        <v>74</v>
      </c>
      <c r="Y21" s="147">
        <v>6</v>
      </c>
      <c r="Z21" s="241">
        <f t="shared" si="7"/>
        <v>74</v>
      </c>
      <c r="AA21" s="141"/>
      <c r="AB21" s="141"/>
      <c r="AD21" s="141"/>
      <c r="AE21" s="141"/>
      <c r="AF21" s="141"/>
      <c r="AG21" s="141"/>
      <c r="AH21" s="141"/>
      <c r="AI21" s="141"/>
      <c r="AJ21" s="141"/>
    </row>
    <row r="22" spans="1:36" s="22" customFormat="1" ht="14.1" customHeight="1" x14ac:dyDescent="0.2">
      <c r="A22" s="114">
        <v>11</v>
      </c>
      <c r="B22" s="115">
        <v>107</v>
      </c>
      <c r="C22" s="115" t="str">
        <f t="shared" si="0"/>
        <v>CZE19970110</v>
      </c>
      <c r="D22" s="116" t="str">
        <f t="shared" si="1"/>
        <v xml:space="preserve">KŘIKAVA Jakub </v>
      </c>
      <c r="E22" s="117" t="str">
        <f t="shared" si="2"/>
        <v xml:space="preserve">TJ ZČE CYKLISTIKA PLZEŇ </v>
      </c>
      <c r="F22" s="138"/>
      <c r="G22" s="118"/>
      <c r="H22" s="118"/>
      <c r="I22" s="118"/>
      <c r="J22" s="118">
        <v>16</v>
      </c>
      <c r="K22" s="118"/>
      <c r="L22" s="118"/>
      <c r="M22" s="118"/>
      <c r="N22" s="118"/>
      <c r="O22" s="118"/>
      <c r="P22" s="118"/>
      <c r="Q22" s="118"/>
      <c r="R22" s="119">
        <f t="shared" si="3"/>
        <v>16</v>
      </c>
      <c r="S22" s="237"/>
      <c r="T22" s="241">
        <f>VLOOKUP(B22,AFTER3,12,0)</f>
        <v>17</v>
      </c>
      <c r="U22" s="145" t="e">
        <f t="shared" si="5"/>
        <v>#N/A</v>
      </c>
      <c r="V22" s="241">
        <f t="shared" si="6"/>
        <v>107</v>
      </c>
      <c r="X22" s="146">
        <v>76</v>
      </c>
      <c r="Y22" s="147">
        <v>5</v>
      </c>
      <c r="Z22" s="241">
        <f t="shared" si="7"/>
        <v>76</v>
      </c>
      <c r="AA22" s="141"/>
      <c r="AB22" s="141"/>
      <c r="AD22" s="141"/>
      <c r="AE22" s="141"/>
      <c r="AF22" s="141"/>
      <c r="AG22" s="141"/>
      <c r="AH22" s="141"/>
      <c r="AI22" s="141"/>
      <c r="AJ22" s="141"/>
    </row>
    <row r="23" spans="1:36" s="22" customFormat="1" ht="14.1" customHeight="1" x14ac:dyDescent="0.2">
      <c r="A23" s="114">
        <v>12</v>
      </c>
      <c r="B23" s="115">
        <v>89</v>
      </c>
      <c r="C23" s="115" t="e">
        <f t="shared" si="0"/>
        <v>#N/A</v>
      </c>
      <c r="D23" s="116" t="e">
        <f t="shared" si="1"/>
        <v>#N/A</v>
      </c>
      <c r="E23" s="117" t="e">
        <f t="shared" si="2"/>
        <v>#N/A</v>
      </c>
      <c r="F23" s="138"/>
      <c r="G23" s="118">
        <v>14</v>
      </c>
      <c r="H23" s="118"/>
      <c r="I23" s="118"/>
      <c r="J23" s="118"/>
      <c r="K23" s="118"/>
      <c r="L23" s="118"/>
      <c r="M23" s="118"/>
      <c r="N23" s="118"/>
      <c r="O23" s="118"/>
      <c r="P23" s="118"/>
      <c r="Q23" s="118"/>
      <c r="R23" s="119">
        <f t="shared" si="3"/>
        <v>14</v>
      </c>
      <c r="S23" s="237"/>
      <c r="T23" s="241">
        <f t="shared" si="4"/>
        <v>6</v>
      </c>
      <c r="U23" s="145" t="e">
        <f t="shared" si="5"/>
        <v>#N/A</v>
      </c>
      <c r="V23" s="241">
        <f t="shared" si="6"/>
        <v>89</v>
      </c>
      <c r="X23" s="146">
        <v>40</v>
      </c>
      <c r="Y23" s="147">
        <v>4</v>
      </c>
      <c r="Z23" s="241">
        <f t="shared" si="7"/>
        <v>40</v>
      </c>
      <c r="AA23" s="141"/>
      <c r="AB23" s="141"/>
      <c r="AD23" s="141"/>
      <c r="AE23" s="141"/>
      <c r="AF23" s="141"/>
      <c r="AG23" s="141"/>
      <c r="AH23" s="141"/>
      <c r="AI23" s="141"/>
      <c r="AJ23" s="141"/>
    </row>
    <row r="24" spans="1:36" s="22" customFormat="1" ht="14.1" customHeight="1" x14ac:dyDescent="0.2">
      <c r="A24" s="114">
        <v>13</v>
      </c>
      <c r="B24" s="115">
        <v>56</v>
      </c>
      <c r="C24" s="115" t="str">
        <f t="shared" si="0"/>
        <v>POL19970322</v>
      </c>
      <c r="D24" s="116" t="str">
        <f t="shared" si="1"/>
        <v>FOLTYN Maciej</v>
      </c>
      <c r="E24" s="117" t="str">
        <f t="shared" si="2"/>
        <v>GRUPA KOLARSKA GLIWICE BA</v>
      </c>
      <c r="F24" s="138"/>
      <c r="G24" s="118"/>
      <c r="H24" s="118"/>
      <c r="I24" s="118"/>
      <c r="J24" s="120"/>
      <c r="K24" s="118"/>
      <c r="L24" s="118"/>
      <c r="M24" s="118"/>
      <c r="N24" s="118">
        <v>14</v>
      </c>
      <c r="O24" s="118"/>
      <c r="P24" s="118"/>
      <c r="Q24" s="118"/>
      <c r="R24" s="119">
        <f t="shared" si="3"/>
        <v>14</v>
      </c>
      <c r="S24" s="237"/>
      <c r="T24" s="241">
        <f t="shared" si="4"/>
        <v>66</v>
      </c>
      <c r="U24" s="145">
        <f t="shared" si="5"/>
        <v>14</v>
      </c>
      <c r="V24" s="241">
        <f t="shared" si="6"/>
        <v>56</v>
      </c>
      <c r="X24" s="146">
        <v>93</v>
      </c>
      <c r="Y24" s="147">
        <v>3</v>
      </c>
      <c r="Z24" s="241">
        <f t="shared" si="7"/>
        <v>93</v>
      </c>
      <c r="AA24" s="141"/>
      <c r="AB24" s="141"/>
      <c r="AD24" s="141"/>
      <c r="AE24" s="141"/>
      <c r="AF24" s="141"/>
      <c r="AG24" s="141"/>
      <c r="AH24" s="141"/>
      <c r="AI24" s="141"/>
      <c r="AJ24" s="141"/>
    </row>
    <row r="25" spans="1:36" s="22" customFormat="1" ht="14.1" customHeight="1" x14ac:dyDescent="0.2">
      <c r="A25" s="114">
        <v>14</v>
      </c>
      <c r="B25" s="115">
        <v>75</v>
      </c>
      <c r="C25" s="115" t="str">
        <f t="shared" si="0"/>
        <v>SVK19981117</v>
      </c>
      <c r="D25" s="116" t="str">
        <f t="shared" si="1"/>
        <v>ZEMAN Alex</v>
      </c>
      <c r="E25" s="117" t="str">
        <f t="shared" si="2"/>
        <v>SLÁVIA ŠG TRENČÍN</v>
      </c>
      <c r="F25" s="138"/>
      <c r="G25" s="118"/>
      <c r="H25" s="118"/>
      <c r="I25" s="118"/>
      <c r="J25" s="120"/>
      <c r="K25" s="118"/>
      <c r="L25" s="118"/>
      <c r="M25" s="118"/>
      <c r="N25" s="118">
        <v>12</v>
      </c>
      <c r="O25" s="118"/>
      <c r="P25" s="118"/>
      <c r="Q25" s="118"/>
      <c r="R25" s="119">
        <f t="shared" si="3"/>
        <v>12</v>
      </c>
      <c r="S25" s="237"/>
      <c r="T25" s="241">
        <f>VLOOKUP(B25,AFTER3,12,0)</f>
        <v>11</v>
      </c>
      <c r="U25" s="145">
        <f t="shared" si="5"/>
        <v>12</v>
      </c>
      <c r="V25" s="241">
        <f t="shared" si="6"/>
        <v>75</v>
      </c>
      <c r="X25" s="146">
        <v>26</v>
      </c>
      <c r="Y25" s="147">
        <v>2</v>
      </c>
      <c r="Z25" s="241">
        <f t="shared" si="7"/>
        <v>26</v>
      </c>
      <c r="AA25" s="141"/>
      <c r="AB25" s="141"/>
      <c r="AD25" s="141"/>
      <c r="AE25" s="141"/>
      <c r="AF25" s="141"/>
      <c r="AG25" s="141"/>
      <c r="AH25" s="141"/>
      <c r="AI25" s="141"/>
      <c r="AJ25" s="141"/>
    </row>
    <row r="26" spans="1:36" s="22" customFormat="1" ht="14.1" customHeight="1" x14ac:dyDescent="0.2">
      <c r="A26" s="114">
        <v>15</v>
      </c>
      <c r="B26" s="115">
        <v>26</v>
      </c>
      <c r="C26" s="115" t="e">
        <f t="shared" si="0"/>
        <v>#N/A</v>
      </c>
      <c r="D26" s="116" t="e">
        <f t="shared" si="1"/>
        <v>#N/A</v>
      </c>
      <c r="E26" s="117" t="e">
        <f t="shared" si="2"/>
        <v>#N/A</v>
      </c>
      <c r="F26" s="138"/>
      <c r="G26" s="118"/>
      <c r="H26" s="118"/>
      <c r="I26" s="118"/>
      <c r="J26" s="118">
        <v>10</v>
      </c>
      <c r="K26" s="118"/>
      <c r="L26" s="118"/>
      <c r="M26" s="118"/>
      <c r="N26" s="118">
        <v>2</v>
      </c>
      <c r="O26" s="118"/>
      <c r="P26" s="118"/>
      <c r="Q26" s="118"/>
      <c r="R26" s="119">
        <f t="shared" si="3"/>
        <v>12</v>
      </c>
      <c r="S26" s="237"/>
      <c r="T26" s="241">
        <f>VLOOKUP(B26,AFTER3,12,0)</f>
        <v>24</v>
      </c>
      <c r="U26" s="145">
        <f t="shared" si="5"/>
        <v>2</v>
      </c>
      <c r="V26" s="241">
        <f t="shared" si="6"/>
        <v>26</v>
      </c>
      <c r="X26" s="146">
        <v>22</v>
      </c>
      <c r="Y26" s="147">
        <v>1</v>
      </c>
      <c r="Z26" s="241">
        <f t="shared" si="7"/>
        <v>22</v>
      </c>
      <c r="AA26" s="141"/>
      <c r="AB26" s="141"/>
      <c r="AD26" s="141"/>
      <c r="AE26" s="141"/>
      <c r="AF26" s="141"/>
      <c r="AG26" s="141"/>
      <c r="AH26" s="141"/>
      <c r="AI26" s="141"/>
      <c r="AJ26" s="141"/>
    </row>
    <row r="27" spans="1:36" s="22" customFormat="1" ht="14.1" customHeight="1" x14ac:dyDescent="0.2">
      <c r="A27" s="114">
        <v>16</v>
      </c>
      <c r="B27" s="115">
        <v>58</v>
      </c>
      <c r="C27" s="115" t="str">
        <f t="shared" si="0"/>
        <v>CZE19970902</v>
      </c>
      <c r="D27" s="116" t="str">
        <f t="shared" si="1"/>
        <v xml:space="preserve">VÝVODA Jan </v>
      </c>
      <c r="E27" s="117" t="str">
        <f t="shared" si="2"/>
        <v xml:space="preserve">TJ SIGMA HRANICE </v>
      </c>
      <c r="F27" s="138"/>
      <c r="G27" s="118">
        <v>6</v>
      </c>
      <c r="H27" s="118"/>
      <c r="I27" s="118"/>
      <c r="J27" s="118"/>
      <c r="K27" s="118">
        <v>5</v>
      </c>
      <c r="L27" s="118"/>
      <c r="M27" s="118"/>
      <c r="N27" s="118"/>
      <c r="O27" s="118"/>
      <c r="P27" s="118"/>
      <c r="Q27" s="118"/>
      <c r="R27" s="119">
        <f t="shared" si="3"/>
        <v>11</v>
      </c>
      <c r="S27" s="237"/>
      <c r="T27" s="241">
        <f t="shared" si="4"/>
        <v>15</v>
      </c>
      <c r="U27" s="145" t="e">
        <f t="shared" si="5"/>
        <v>#N/A</v>
      </c>
      <c r="V27" s="241">
        <f t="shared" si="6"/>
        <v>58</v>
      </c>
      <c r="X27" s="141"/>
      <c r="Y27" s="141"/>
      <c r="Z27" s="141"/>
      <c r="AA27" s="141"/>
      <c r="AB27" s="141"/>
      <c r="AD27" s="141"/>
      <c r="AE27" s="141"/>
      <c r="AF27" s="141"/>
      <c r="AG27" s="141"/>
      <c r="AH27" s="141"/>
      <c r="AI27" s="141"/>
      <c r="AJ27" s="141"/>
    </row>
    <row r="28" spans="1:36" s="22" customFormat="1" ht="13.5" customHeight="1" x14ac:dyDescent="0.2">
      <c r="A28" s="114">
        <v>17</v>
      </c>
      <c r="B28" s="115">
        <v>96</v>
      </c>
      <c r="C28" s="115" t="str">
        <f t="shared" si="0"/>
        <v>CZE19960516</v>
      </c>
      <c r="D28" s="116" t="str">
        <f t="shared" si="1"/>
        <v xml:space="preserve">SCHMIDT Vít </v>
      </c>
      <c r="E28" s="117" t="str">
        <f t="shared" si="2"/>
        <v xml:space="preserve">TJ FAVORIT BRNO </v>
      </c>
      <c r="F28" s="138"/>
      <c r="G28" s="118">
        <v>9</v>
      </c>
      <c r="H28" s="118"/>
      <c r="I28" s="118"/>
      <c r="J28" s="118">
        <v>2</v>
      </c>
      <c r="K28" s="118"/>
      <c r="L28" s="118"/>
      <c r="M28" s="118"/>
      <c r="N28" s="118"/>
      <c r="O28" s="118"/>
      <c r="P28" s="118"/>
      <c r="Q28" s="118"/>
      <c r="R28" s="119">
        <f t="shared" si="3"/>
        <v>11</v>
      </c>
      <c r="S28" s="237"/>
      <c r="T28" s="241">
        <f t="shared" si="4"/>
        <v>14</v>
      </c>
      <c r="U28" s="145" t="e">
        <f t="shared" si="5"/>
        <v>#N/A</v>
      </c>
      <c r="V28" s="241">
        <f t="shared" si="6"/>
        <v>96</v>
      </c>
      <c r="X28" s="141"/>
      <c r="Y28" s="141"/>
      <c r="Z28" s="141"/>
      <c r="AA28" s="141"/>
      <c r="AB28" s="141"/>
      <c r="AD28" s="141"/>
      <c r="AE28" s="141"/>
      <c r="AF28" s="141"/>
      <c r="AG28" s="141"/>
      <c r="AH28" s="141"/>
      <c r="AI28" s="141"/>
      <c r="AJ28" s="141"/>
    </row>
    <row r="29" spans="1:36" s="22" customFormat="1" ht="13.5" customHeight="1" x14ac:dyDescent="0.2">
      <c r="A29" s="114">
        <v>18</v>
      </c>
      <c r="B29" s="115">
        <v>14</v>
      </c>
      <c r="C29" s="115" t="str">
        <f t="shared" si="0"/>
        <v>GER19970806</v>
      </c>
      <c r="D29" s="116" t="str">
        <f t="shared" si="1"/>
        <v>BINAY Noah</v>
      </c>
      <c r="E29" s="117" t="str">
        <f t="shared" si="2"/>
        <v>JUNIOREN SCHWALBE TEAM SACHSEN</v>
      </c>
      <c r="F29" s="138"/>
      <c r="G29" s="118"/>
      <c r="H29" s="118"/>
      <c r="I29" s="118"/>
      <c r="J29" s="120"/>
      <c r="K29" s="118"/>
      <c r="L29" s="118"/>
      <c r="M29" s="118"/>
      <c r="N29" s="118">
        <v>10</v>
      </c>
      <c r="O29" s="118"/>
      <c r="P29" s="118"/>
      <c r="Q29" s="118"/>
      <c r="R29" s="119">
        <f t="shared" si="3"/>
        <v>10</v>
      </c>
      <c r="S29" s="237"/>
      <c r="T29" s="241">
        <f t="shared" si="4"/>
        <v>10</v>
      </c>
      <c r="U29" s="145">
        <f t="shared" si="5"/>
        <v>10</v>
      </c>
      <c r="V29" s="241">
        <f t="shared" si="6"/>
        <v>14</v>
      </c>
      <c r="X29" s="141"/>
      <c r="Y29" s="141"/>
      <c r="Z29" s="141"/>
      <c r="AA29" s="141"/>
      <c r="AB29" s="141"/>
      <c r="AD29" s="141"/>
      <c r="AE29" s="141"/>
      <c r="AF29" s="141"/>
      <c r="AG29" s="141"/>
      <c r="AH29" s="141"/>
      <c r="AI29" s="141"/>
      <c r="AJ29" s="141"/>
    </row>
    <row r="30" spans="1:36" s="22" customFormat="1" ht="13.5" customHeight="1" x14ac:dyDescent="0.2">
      <c r="A30" s="114">
        <v>19</v>
      </c>
      <c r="B30" s="115">
        <v>90</v>
      </c>
      <c r="C30" s="115" t="e">
        <f t="shared" si="0"/>
        <v>#N/A</v>
      </c>
      <c r="D30" s="116" t="e">
        <f t="shared" si="1"/>
        <v>#N/A</v>
      </c>
      <c r="E30" s="117" t="e">
        <f t="shared" si="2"/>
        <v>#N/A</v>
      </c>
      <c r="F30" s="138"/>
      <c r="G30" s="118"/>
      <c r="H30" s="118"/>
      <c r="I30" s="118"/>
      <c r="J30" s="118">
        <v>9</v>
      </c>
      <c r="K30" s="118"/>
      <c r="L30" s="118"/>
      <c r="M30" s="118"/>
      <c r="N30" s="118"/>
      <c r="O30" s="118"/>
      <c r="P30" s="118"/>
      <c r="Q30" s="118"/>
      <c r="R30" s="119">
        <f t="shared" si="3"/>
        <v>9</v>
      </c>
      <c r="S30" s="237"/>
      <c r="T30" s="241">
        <f t="shared" si="4"/>
        <v>62</v>
      </c>
      <c r="U30" s="145" t="e">
        <f t="shared" si="5"/>
        <v>#N/A</v>
      </c>
      <c r="V30" s="241">
        <f t="shared" si="6"/>
        <v>90</v>
      </c>
      <c r="X30" s="141"/>
      <c r="Y30" s="141"/>
      <c r="Z30" s="141"/>
      <c r="AA30" s="141"/>
      <c r="AB30" s="141"/>
      <c r="AD30" s="141"/>
      <c r="AE30" s="141"/>
      <c r="AF30" s="141"/>
      <c r="AG30" s="141"/>
      <c r="AH30" s="141"/>
      <c r="AI30" s="141"/>
      <c r="AJ30" s="141"/>
    </row>
    <row r="31" spans="1:36" s="22" customFormat="1" ht="13.5" customHeight="1" x14ac:dyDescent="0.2">
      <c r="A31" s="114">
        <v>20</v>
      </c>
      <c r="B31" s="115">
        <v>48</v>
      </c>
      <c r="C31" s="115" t="str">
        <f t="shared" si="0"/>
        <v>CZE19981009</v>
      </c>
      <c r="D31" s="116" t="str">
        <f t="shared" si="1"/>
        <v xml:space="preserve">SIRŮČEK Václav </v>
      </c>
      <c r="E31" s="117" t="str">
        <f t="shared" si="2"/>
        <v>KC KOOPERATIVA SG JABLONEC N.N</v>
      </c>
      <c r="F31" s="138"/>
      <c r="G31" s="118">
        <v>8</v>
      </c>
      <c r="H31" s="118"/>
      <c r="I31" s="118"/>
      <c r="J31" s="118"/>
      <c r="K31" s="118"/>
      <c r="L31" s="118"/>
      <c r="M31" s="118"/>
      <c r="N31" s="118"/>
      <c r="O31" s="118"/>
      <c r="P31" s="118"/>
      <c r="Q31" s="118"/>
      <c r="R31" s="119">
        <f t="shared" si="3"/>
        <v>8</v>
      </c>
      <c r="S31" s="237"/>
      <c r="T31" s="241">
        <f t="shared" si="4"/>
        <v>13</v>
      </c>
      <c r="U31" s="145" t="e">
        <f t="shared" si="5"/>
        <v>#N/A</v>
      </c>
      <c r="V31" s="241">
        <f t="shared" si="6"/>
        <v>48</v>
      </c>
      <c r="X31" s="141"/>
      <c r="Y31" s="141"/>
      <c r="Z31" s="141"/>
      <c r="AA31" s="141"/>
      <c r="AB31" s="141"/>
      <c r="AD31" s="141"/>
      <c r="AE31" s="141"/>
      <c r="AF31" s="141"/>
      <c r="AG31" s="141"/>
      <c r="AH31" s="141"/>
      <c r="AI31" s="141"/>
      <c r="AJ31" s="141"/>
    </row>
    <row r="32" spans="1:36" s="22" customFormat="1" ht="13.5" customHeight="1" x14ac:dyDescent="0.2">
      <c r="A32" s="114">
        <v>21</v>
      </c>
      <c r="B32" s="115">
        <v>77</v>
      </c>
      <c r="C32" s="115" t="e">
        <f t="shared" si="0"/>
        <v>#N/A</v>
      </c>
      <c r="D32" s="116" t="e">
        <f t="shared" si="1"/>
        <v>#N/A</v>
      </c>
      <c r="E32" s="117" t="e">
        <f t="shared" si="2"/>
        <v>#N/A</v>
      </c>
      <c r="F32" s="138"/>
      <c r="G32" s="118">
        <v>7</v>
      </c>
      <c r="H32" s="118"/>
      <c r="I32" s="118"/>
      <c r="J32" s="118"/>
      <c r="K32" s="118"/>
      <c r="L32" s="118"/>
      <c r="M32" s="118"/>
      <c r="N32" s="118"/>
      <c r="O32" s="118"/>
      <c r="P32" s="118"/>
      <c r="Q32" s="118"/>
      <c r="R32" s="119">
        <f t="shared" si="3"/>
        <v>7</v>
      </c>
      <c r="S32" s="237"/>
      <c r="T32" s="241">
        <f t="shared" si="4"/>
        <v>16</v>
      </c>
      <c r="U32" s="145" t="e">
        <f t="shared" si="5"/>
        <v>#N/A</v>
      </c>
      <c r="V32" s="241">
        <f t="shared" si="6"/>
        <v>77</v>
      </c>
      <c r="X32" s="141"/>
      <c r="Y32" s="141"/>
      <c r="Z32" s="141"/>
      <c r="AA32" s="141"/>
      <c r="AB32" s="141"/>
      <c r="AD32" s="141"/>
      <c r="AE32" s="141"/>
      <c r="AF32" s="141"/>
      <c r="AG32" s="141"/>
      <c r="AH32" s="141"/>
      <c r="AI32" s="141"/>
      <c r="AJ32" s="141"/>
    </row>
    <row r="33" spans="1:36" s="22" customFormat="1" ht="13.5" customHeight="1" x14ac:dyDescent="0.2">
      <c r="A33" s="114">
        <v>22</v>
      </c>
      <c r="B33" s="115">
        <v>19</v>
      </c>
      <c r="C33" s="115" t="e">
        <f t="shared" si="0"/>
        <v>#N/A</v>
      </c>
      <c r="D33" s="116" t="e">
        <f t="shared" si="1"/>
        <v>#N/A</v>
      </c>
      <c r="E33" s="117" t="e">
        <f t="shared" si="2"/>
        <v>#N/A</v>
      </c>
      <c r="F33" s="138"/>
      <c r="G33" s="118">
        <v>1</v>
      </c>
      <c r="H33" s="118"/>
      <c r="I33" s="118"/>
      <c r="J33" s="118">
        <v>6</v>
      </c>
      <c r="K33" s="118"/>
      <c r="L33" s="118"/>
      <c r="M33" s="118"/>
      <c r="N33" s="118"/>
      <c r="O33" s="118"/>
      <c r="P33" s="118"/>
      <c r="Q33" s="118"/>
      <c r="R33" s="119">
        <f t="shared" si="3"/>
        <v>7</v>
      </c>
      <c r="S33" s="237"/>
      <c r="T33" s="241">
        <f t="shared" si="4"/>
        <v>23</v>
      </c>
      <c r="U33" s="145" t="e">
        <f t="shared" si="5"/>
        <v>#N/A</v>
      </c>
      <c r="V33" s="241">
        <f t="shared" si="6"/>
        <v>19</v>
      </c>
      <c r="X33" s="141"/>
      <c r="Y33" s="141"/>
      <c r="Z33" s="141"/>
      <c r="AA33" s="141"/>
      <c r="AB33" s="141"/>
      <c r="AD33" s="141"/>
      <c r="AE33" s="141"/>
      <c r="AF33" s="141"/>
      <c r="AG33" s="141"/>
      <c r="AH33" s="141"/>
      <c r="AI33" s="141"/>
      <c r="AJ33" s="141"/>
    </row>
    <row r="34" spans="1:36" s="22" customFormat="1" ht="13.5" customHeight="1" x14ac:dyDescent="0.2">
      <c r="A34" s="114">
        <v>23</v>
      </c>
      <c r="B34" s="115">
        <v>101</v>
      </c>
      <c r="C34" s="115" t="str">
        <f t="shared" si="0"/>
        <v>CZE19970829</v>
      </c>
      <c r="D34" s="116" t="str">
        <f t="shared" si="1"/>
        <v xml:space="preserve">BAŘTIPÁN Josef </v>
      </c>
      <c r="E34" s="117" t="str">
        <f t="shared" si="2"/>
        <v xml:space="preserve">TJ STADION LOUNY </v>
      </c>
      <c r="F34" s="138"/>
      <c r="G34" s="118"/>
      <c r="H34" s="118"/>
      <c r="I34" s="118"/>
      <c r="J34" s="118">
        <v>7</v>
      </c>
      <c r="K34" s="118"/>
      <c r="L34" s="118"/>
      <c r="M34" s="118"/>
      <c r="N34" s="118"/>
      <c r="O34" s="118"/>
      <c r="P34" s="118"/>
      <c r="Q34" s="118"/>
      <c r="R34" s="119">
        <f t="shared" si="3"/>
        <v>7</v>
      </c>
      <c r="S34" s="237"/>
      <c r="T34" s="241">
        <f t="shared" si="4"/>
        <v>25</v>
      </c>
      <c r="U34" s="145" t="e">
        <f t="shared" si="5"/>
        <v>#N/A</v>
      </c>
      <c r="V34" s="241">
        <f t="shared" si="6"/>
        <v>101</v>
      </c>
      <c r="X34" s="141"/>
      <c r="Y34" s="141"/>
      <c r="Z34" s="141"/>
      <c r="AA34" s="141"/>
      <c r="AB34" s="141"/>
      <c r="AD34" s="141"/>
      <c r="AE34" s="141"/>
      <c r="AF34" s="141"/>
      <c r="AG34" s="141"/>
      <c r="AH34" s="141"/>
      <c r="AI34" s="141"/>
      <c r="AJ34" s="141"/>
    </row>
    <row r="35" spans="1:36" s="22" customFormat="1" ht="13.5" customHeight="1" x14ac:dyDescent="0.2">
      <c r="A35" s="114">
        <v>24</v>
      </c>
      <c r="B35" s="115">
        <v>93</v>
      </c>
      <c r="C35" s="115" t="str">
        <f t="shared" si="0"/>
        <v>CZE19960424</v>
      </c>
      <c r="D35" s="116" t="str">
        <f t="shared" si="1"/>
        <v xml:space="preserve">GRUBER Pavel </v>
      </c>
      <c r="E35" s="117" t="str">
        <f t="shared" si="2"/>
        <v xml:space="preserve">TJ FAVORIT BRNO </v>
      </c>
      <c r="F35" s="138"/>
      <c r="G35" s="118"/>
      <c r="H35" s="118">
        <v>3</v>
      </c>
      <c r="I35" s="118">
        <v>1</v>
      </c>
      <c r="J35" s="118"/>
      <c r="K35" s="118"/>
      <c r="L35" s="118"/>
      <c r="M35" s="118"/>
      <c r="N35" s="118">
        <v>3</v>
      </c>
      <c r="O35" s="118"/>
      <c r="P35" s="118"/>
      <c r="Q35" s="118"/>
      <c r="R35" s="119">
        <f t="shared" si="3"/>
        <v>7</v>
      </c>
      <c r="S35" s="237"/>
      <c r="T35" s="241">
        <f t="shared" si="4"/>
        <v>74</v>
      </c>
      <c r="U35" s="145">
        <f t="shared" si="5"/>
        <v>3</v>
      </c>
      <c r="V35" s="241">
        <f t="shared" si="6"/>
        <v>93</v>
      </c>
      <c r="X35" s="141"/>
      <c r="Y35" s="141"/>
      <c r="Z35" s="141"/>
      <c r="AA35" s="141"/>
      <c r="AB35" s="141"/>
      <c r="AD35" s="141"/>
      <c r="AE35" s="141"/>
      <c r="AF35" s="141"/>
      <c r="AG35" s="141"/>
      <c r="AH35" s="141"/>
      <c r="AI35" s="141"/>
      <c r="AJ35" s="141"/>
    </row>
    <row r="36" spans="1:36" s="22" customFormat="1" ht="14.1" customHeight="1" x14ac:dyDescent="0.2">
      <c r="A36" s="114">
        <v>25</v>
      </c>
      <c r="B36" s="115">
        <v>27</v>
      </c>
      <c r="C36" s="115" t="e">
        <f t="shared" si="0"/>
        <v>#N/A</v>
      </c>
      <c r="D36" s="116" t="e">
        <f t="shared" si="1"/>
        <v>#N/A</v>
      </c>
      <c r="E36" s="117" t="e">
        <f t="shared" si="2"/>
        <v>#N/A</v>
      </c>
      <c r="F36" s="138"/>
      <c r="G36" s="118"/>
      <c r="H36" s="118">
        <v>5</v>
      </c>
      <c r="I36" s="118"/>
      <c r="J36" s="118"/>
      <c r="K36" s="118"/>
      <c r="L36" s="118"/>
      <c r="M36" s="118"/>
      <c r="N36" s="118"/>
      <c r="O36" s="118"/>
      <c r="P36" s="118"/>
      <c r="Q36" s="118"/>
      <c r="R36" s="119">
        <f t="shared" si="3"/>
        <v>5</v>
      </c>
      <c r="S36" s="237"/>
      <c r="T36" s="241">
        <f>VLOOKUP(B36,AFTER3,12,0)</f>
        <v>18</v>
      </c>
      <c r="U36" s="145" t="e">
        <f t="shared" si="5"/>
        <v>#N/A</v>
      </c>
      <c r="V36" s="241">
        <f t="shared" si="6"/>
        <v>27</v>
      </c>
      <c r="X36" s="141"/>
      <c r="Y36" s="141"/>
      <c r="Z36" s="141"/>
      <c r="AA36" s="141"/>
      <c r="AB36" s="141"/>
      <c r="AD36" s="141"/>
      <c r="AE36" s="141"/>
      <c r="AF36" s="141"/>
      <c r="AG36" s="141"/>
      <c r="AH36" s="141"/>
      <c r="AI36" s="141"/>
      <c r="AJ36" s="141"/>
    </row>
    <row r="37" spans="1:36" s="22" customFormat="1" ht="14.1" customHeight="1" x14ac:dyDescent="0.2">
      <c r="A37" s="114">
        <v>26</v>
      </c>
      <c r="B37" s="115">
        <v>54</v>
      </c>
      <c r="C37" s="115" t="str">
        <f t="shared" si="0"/>
        <v>POL19960621</v>
      </c>
      <c r="D37" s="116" t="str">
        <f t="shared" si="1"/>
        <v>TROSZOK Robert</v>
      </c>
      <c r="E37" s="117" t="str">
        <f t="shared" si="2"/>
        <v>GRUPA KOLARSKA GLIWICE BA</v>
      </c>
      <c r="F37" s="138"/>
      <c r="G37" s="118"/>
      <c r="H37" s="118"/>
      <c r="I37" s="118">
        <v>5</v>
      </c>
      <c r="J37" s="118"/>
      <c r="K37" s="118"/>
      <c r="L37" s="118"/>
      <c r="M37" s="118"/>
      <c r="N37" s="118"/>
      <c r="O37" s="118"/>
      <c r="P37" s="118"/>
      <c r="Q37" s="118"/>
      <c r="R37" s="119">
        <f t="shared" si="3"/>
        <v>5</v>
      </c>
      <c r="S37" s="237"/>
      <c r="T37" s="241">
        <f>VLOOKUP(B37,AFTER3,12,0)</f>
        <v>19</v>
      </c>
      <c r="U37" s="145" t="e">
        <f t="shared" si="5"/>
        <v>#N/A</v>
      </c>
      <c r="V37" s="241">
        <f t="shared" si="6"/>
        <v>54</v>
      </c>
      <c r="X37" s="141"/>
      <c r="Y37" s="141"/>
      <c r="Z37" s="141"/>
      <c r="AA37" s="141"/>
      <c r="AB37" s="141"/>
      <c r="AD37" s="141"/>
      <c r="AE37" s="141"/>
      <c r="AF37" s="141"/>
      <c r="AG37" s="141"/>
      <c r="AH37" s="141"/>
      <c r="AI37" s="141"/>
      <c r="AJ37" s="141"/>
    </row>
    <row r="38" spans="1:36" s="22" customFormat="1" ht="14.1" customHeight="1" x14ac:dyDescent="0.2">
      <c r="A38" s="114">
        <v>27</v>
      </c>
      <c r="B38" s="115">
        <v>80</v>
      </c>
      <c r="C38" s="115" t="e">
        <f t="shared" si="0"/>
        <v>#N/A</v>
      </c>
      <c r="D38" s="116" t="e">
        <f t="shared" si="1"/>
        <v>#N/A</v>
      </c>
      <c r="E38" s="117" t="e">
        <f t="shared" si="2"/>
        <v>#N/A</v>
      </c>
      <c r="F38" s="138"/>
      <c r="G38" s="118"/>
      <c r="H38" s="118"/>
      <c r="I38" s="118"/>
      <c r="J38" s="118">
        <v>5</v>
      </c>
      <c r="K38" s="118"/>
      <c r="L38" s="118"/>
      <c r="M38" s="118"/>
      <c r="N38" s="118"/>
      <c r="O38" s="118"/>
      <c r="P38" s="118"/>
      <c r="Q38" s="118"/>
      <c r="R38" s="119">
        <f t="shared" si="3"/>
        <v>5</v>
      </c>
      <c r="S38" s="237"/>
      <c r="T38" s="241">
        <f t="shared" si="4"/>
        <v>30</v>
      </c>
      <c r="U38" s="145" t="e">
        <f t="shared" si="5"/>
        <v>#N/A</v>
      </c>
      <c r="V38" s="241">
        <f t="shared" si="6"/>
        <v>80</v>
      </c>
      <c r="X38" s="141"/>
      <c r="Y38" s="141"/>
      <c r="Z38" s="141"/>
      <c r="AA38" s="141"/>
      <c r="AB38" s="141"/>
      <c r="AD38" s="141"/>
      <c r="AE38" s="141"/>
      <c r="AF38" s="141"/>
      <c r="AG38" s="141"/>
      <c r="AH38" s="141"/>
      <c r="AI38" s="141"/>
      <c r="AJ38" s="141"/>
    </row>
    <row r="39" spans="1:36" s="22" customFormat="1" ht="14.1" customHeight="1" x14ac:dyDescent="0.2">
      <c r="A39" s="114">
        <v>28</v>
      </c>
      <c r="B39" s="115">
        <v>103</v>
      </c>
      <c r="C39" s="115" t="str">
        <f t="shared" si="0"/>
        <v>CZE19970319</v>
      </c>
      <c r="D39" s="116" t="str">
        <f t="shared" si="1"/>
        <v xml:space="preserve">NEUMAN Daniel </v>
      </c>
      <c r="E39" s="117" t="str">
        <f t="shared" si="2"/>
        <v xml:space="preserve">TJ STADION LOUNY </v>
      </c>
      <c r="F39" s="138"/>
      <c r="G39" s="118"/>
      <c r="H39" s="118"/>
      <c r="I39" s="118">
        <v>3</v>
      </c>
      <c r="J39" s="118"/>
      <c r="K39" s="118"/>
      <c r="L39" s="118"/>
      <c r="M39" s="118"/>
      <c r="N39" s="118"/>
      <c r="O39" s="118"/>
      <c r="P39" s="118"/>
      <c r="Q39" s="118"/>
      <c r="R39" s="119">
        <f t="shared" si="3"/>
        <v>3</v>
      </c>
      <c r="S39" s="237"/>
      <c r="T39" s="241">
        <f t="shared" si="4"/>
        <v>20</v>
      </c>
      <c r="U39" s="145" t="e">
        <f>VLOOKUP(#REF!,$X$12:$Y$26,2,0)</f>
        <v>#REF!</v>
      </c>
      <c r="V39" s="241">
        <f t="shared" si="6"/>
        <v>103</v>
      </c>
      <c r="X39" s="141"/>
      <c r="Y39" s="141"/>
      <c r="Z39" s="141"/>
      <c r="AA39" s="141"/>
      <c r="AB39" s="141"/>
      <c r="AD39" s="141"/>
      <c r="AE39" s="141"/>
      <c r="AF39" s="141"/>
      <c r="AG39" s="141"/>
      <c r="AH39" s="141"/>
      <c r="AI39" s="141"/>
      <c r="AJ39" s="141"/>
    </row>
    <row r="40" spans="1:36" s="22" customFormat="1" ht="14.1" customHeight="1" x14ac:dyDescent="0.2">
      <c r="A40" s="114">
        <v>29</v>
      </c>
      <c r="B40" s="115">
        <v>51</v>
      </c>
      <c r="C40" s="115" t="str">
        <f t="shared" si="0"/>
        <v>CZE19980726</v>
      </c>
      <c r="D40" s="116" t="str">
        <f t="shared" si="1"/>
        <v xml:space="preserve">POKORNÝ Petr </v>
      </c>
      <c r="E40" s="117" t="str">
        <f t="shared" si="2"/>
        <v xml:space="preserve">ACK STARÁ VES NAD ONDŘEJNICÍ </v>
      </c>
      <c r="F40" s="138"/>
      <c r="G40" s="118">
        <v>3</v>
      </c>
      <c r="H40" s="118"/>
      <c r="I40" s="118"/>
      <c r="J40" s="118"/>
      <c r="K40" s="118"/>
      <c r="L40" s="118"/>
      <c r="M40" s="118"/>
      <c r="N40" s="118"/>
      <c r="O40" s="118"/>
      <c r="P40" s="118"/>
      <c r="Q40" s="118"/>
      <c r="R40" s="119">
        <f t="shared" si="3"/>
        <v>3</v>
      </c>
      <c r="S40" s="237"/>
      <c r="T40" s="241">
        <f t="shared" si="4"/>
        <v>26</v>
      </c>
      <c r="U40" s="145" t="e">
        <f t="shared" si="5"/>
        <v>#N/A</v>
      </c>
      <c r="V40" s="241">
        <f t="shared" si="6"/>
        <v>51</v>
      </c>
      <c r="X40" s="141"/>
      <c r="Y40" s="141"/>
      <c r="Z40" s="141"/>
      <c r="AA40" s="141"/>
      <c r="AB40" s="141"/>
      <c r="AD40" s="141"/>
      <c r="AE40" s="141"/>
      <c r="AF40" s="141"/>
      <c r="AG40" s="141"/>
      <c r="AH40" s="141"/>
      <c r="AI40" s="141"/>
      <c r="AJ40" s="141"/>
    </row>
    <row r="41" spans="1:36" s="22" customFormat="1" ht="14.1" customHeight="1" x14ac:dyDescent="0.2">
      <c r="A41" s="114">
        <v>30</v>
      </c>
      <c r="B41" s="115">
        <v>59</v>
      </c>
      <c r="C41" s="115" t="str">
        <f t="shared" si="0"/>
        <v>CZE19960727</v>
      </c>
      <c r="D41" s="116" t="str">
        <f t="shared" si="1"/>
        <v xml:space="preserve">PREJDA Václav </v>
      </c>
      <c r="E41" s="117" t="str">
        <f t="shared" si="2"/>
        <v xml:space="preserve">SK JIŘÍ TEAM OSTRAVA </v>
      </c>
      <c r="F41" s="138"/>
      <c r="G41" s="118"/>
      <c r="H41" s="118"/>
      <c r="I41" s="118"/>
      <c r="J41" s="118">
        <v>3</v>
      </c>
      <c r="K41" s="118"/>
      <c r="L41" s="118"/>
      <c r="M41" s="118"/>
      <c r="N41" s="118"/>
      <c r="O41" s="118"/>
      <c r="P41" s="118"/>
      <c r="Q41" s="118"/>
      <c r="R41" s="119">
        <f t="shared" si="3"/>
        <v>3</v>
      </c>
      <c r="S41" s="237"/>
      <c r="T41" s="241">
        <f t="shared" si="4"/>
        <v>31</v>
      </c>
      <c r="U41" s="145" t="e">
        <f t="shared" si="5"/>
        <v>#N/A</v>
      </c>
      <c r="V41" s="241">
        <f t="shared" si="6"/>
        <v>59</v>
      </c>
      <c r="X41" s="141"/>
      <c r="Y41" s="141"/>
      <c r="Z41" s="141"/>
      <c r="AA41" s="141"/>
      <c r="AB41" s="141"/>
      <c r="AD41" s="141"/>
      <c r="AE41" s="141"/>
      <c r="AF41" s="141"/>
      <c r="AG41" s="141"/>
      <c r="AH41" s="141"/>
      <c r="AI41" s="141"/>
      <c r="AJ41" s="141"/>
    </row>
    <row r="42" spans="1:36" s="22" customFormat="1" ht="14.1" customHeight="1" x14ac:dyDescent="0.2">
      <c r="A42" s="114">
        <v>31</v>
      </c>
      <c r="B42" s="115">
        <v>119</v>
      </c>
      <c r="C42" s="115" t="e">
        <f t="shared" si="0"/>
        <v>#N/A</v>
      </c>
      <c r="D42" s="116" t="e">
        <f t="shared" si="1"/>
        <v>#N/A</v>
      </c>
      <c r="E42" s="117" t="e">
        <f t="shared" si="2"/>
        <v>#N/A</v>
      </c>
      <c r="F42" s="138"/>
      <c r="G42" s="118"/>
      <c r="H42" s="118">
        <v>1</v>
      </c>
      <c r="I42" s="118"/>
      <c r="J42" s="118"/>
      <c r="K42" s="118"/>
      <c r="L42" s="118"/>
      <c r="M42" s="118"/>
      <c r="N42" s="118"/>
      <c r="O42" s="118"/>
      <c r="P42" s="118"/>
      <c r="Q42" s="118"/>
      <c r="R42" s="119">
        <f t="shared" si="3"/>
        <v>1</v>
      </c>
      <c r="S42" s="237"/>
      <c r="T42" s="241">
        <f>VLOOKUP(B42,AFTER3,12,0)</f>
        <v>21</v>
      </c>
      <c r="U42" s="145" t="e">
        <f t="shared" si="5"/>
        <v>#N/A</v>
      </c>
      <c r="V42" s="241">
        <f t="shared" si="6"/>
        <v>119</v>
      </c>
      <c r="X42" s="141"/>
      <c r="Y42" s="141"/>
      <c r="Z42" s="141"/>
      <c r="AA42" s="141"/>
      <c r="AB42" s="141"/>
      <c r="AD42" s="141"/>
      <c r="AE42" s="141"/>
      <c r="AF42" s="141"/>
      <c r="AG42" s="141"/>
      <c r="AH42" s="141"/>
      <c r="AI42" s="141"/>
      <c r="AJ42" s="141"/>
    </row>
    <row r="43" spans="1:36" s="22" customFormat="1" ht="14.1" customHeight="1" x14ac:dyDescent="0.2">
      <c r="A43" s="114">
        <v>32</v>
      </c>
      <c r="B43" s="115">
        <v>22</v>
      </c>
      <c r="C43" s="115" t="str">
        <f t="shared" si="0"/>
        <v>GER19980505</v>
      </c>
      <c r="D43" s="116" t="str">
        <f t="shared" si="1"/>
        <v>HAUPT Tarik</v>
      </c>
      <c r="E43" s="117" t="str">
        <f t="shared" si="2"/>
        <v>RG BERLIN</v>
      </c>
      <c r="F43" s="138"/>
      <c r="G43" s="118"/>
      <c r="H43" s="118"/>
      <c r="I43" s="118"/>
      <c r="J43" s="120"/>
      <c r="K43" s="118"/>
      <c r="L43" s="118"/>
      <c r="M43" s="118"/>
      <c r="N43" s="118">
        <v>1</v>
      </c>
      <c r="O43" s="118"/>
      <c r="P43" s="118"/>
      <c r="Q43" s="118"/>
      <c r="R43" s="119">
        <f t="shared" si="3"/>
        <v>1</v>
      </c>
      <c r="S43" s="237"/>
      <c r="T43" s="241">
        <f>VLOOKUP(B43,AFTER3,12,0)</f>
        <v>32</v>
      </c>
      <c r="U43" s="145">
        <f t="shared" si="5"/>
        <v>1</v>
      </c>
      <c r="V43" s="241">
        <f t="shared" si="6"/>
        <v>22</v>
      </c>
      <c r="X43" s="141"/>
      <c r="Y43" s="141"/>
      <c r="Z43" s="141"/>
      <c r="AA43" s="141"/>
      <c r="AB43" s="141"/>
      <c r="AD43" s="141"/>
      <c r="AE43" s="141"/>
      <c r="AF43" s="141"/>
      <c r="AG43" s="141"/>
      <c r="AH43" s="141"/>
      <c r="AI43" s="141"/>
      <c r="AJ43" s="141"/>
    </row>
    <row r="44" spans="1:36" s="22" customFormat="1" ht="14.1" customHeight="1" x14ac:dyDescent="0.2">
      <c r="A44" s="114">
        <v>33</v>
      </c>
      <c r="B44" s="115">
        <v>3</v>
      </c>
      <c r="C44" s="115" t="str">
        <f t="shared" si="0"/>
        <v>GER19970102</v>
      </c>
      <c r="D44" s="116" t="str">
        <f t="shared" si="1"/>
        <v>ZEISE Paul</v>
      </c>
      <c r="E44" s="117" t="str">
        <f t="shared" si="2"/>
        <v>RSC TURBINE ERFURT</v>
      </c>
      <c r="F44" s="138"/>
      <c r="G44" s="118"/>
      <c r="H44" s="118"/>
      <c r="I44" s="118"/>
      <c r="J44" s="118">
        <v>1</v>
      </c>
      <c r="K44" s="118"/>
      <c r="L44" s="118"/>
      <c r="M44" s="118"/>
      <c r="N44" s="118"/>
      <c r="O44" s="118"/>
      <c r="P44" s="118"/>
      <c r="Q44" s="118"/>
      <c r="R44" s="119">
        <f t="shared" si="3"/>
        <v>1</v>
      </c>
      <c r="S44" s="237"/>
      <c r="T44" s="241">
        <f>VLOOKUP(B44,AFTER3,12,0)</f>
        <v>71</v>
      </c>
      <c r="U44" s="145" t="e">
        <f t="shared" si="5"/>
        <v>#N/A</v>
      </c>
      <c r="V44" s="241">
        <f t="shared" ref="V44:V61" si="8">IFERROR(VLOOKUP(B44,ACTIVERIDERS3,1,0),0)</f>
        <v>3</v>
      </c>
      <c r="X44" s="141"/>
      <c r="Y44" s="141"/>
      <c r="Z44" s="141"/>
      <c r="AA44" s="141"/>
      <c r="AB44" s="141"/>
      <c r="AD44" s="141"/>
      <c r="AE44" s="141"/>
      <c r="AF44" s="141"/>
      <c r="AG44" s="141"/>
      <c r="AH44" s="141"/>
      <c r="AI44" s="141"/>
      <c r="AJ44" s="141"/>
    </row>
    <row r="45" spans="1:36" s="22" customFormat="1" ht="14.1" customHeight="1" x14ac:dyDescent="0.2">
      <c r="A45" s="114">
        <v>34</v>
      </c>
      <c r="B45" s="115">
        <v>109</v>
      </c>
      <c r="C45" s="115" t="e">
        <f t="shared" si="0"/>
        <v>#N/A</v>
      </c>
      <c r="D45" s="116" t="e">
        <f t="shared" si="1"/>
        <v>#N/A</v>
      </c>
      <c r="E45" s="117" t="e">
        <f t="shared" si="2"/>
        <v>#N/A</v>
      </c>
      <c r="F45" s="138"/>
      <c r="G45" s="118"/>
      <c r="H45" s="118"/>
      <c r="I45" s="118"/>
      <c r="J45" s="120"/>
      <c r="K45" s="118"/>
      <c r="L45" s="118">
        <v>1</v>
      </c>
      <c r="M45" s="118"/>
      <c r="N45" s="118"/>
      <c r="O45" s="118"/>
      <c r="P45" s="118"/>
      <c r="Q45" s="118"/>
      <c r="R45" s="119">
        <f t="shared" si="3"/>
        <v>1</v>
      </c>
      <c r="S45" s="237"/>
      <c r="T45" s="241">
        <f>VLOOKUP(B45,AFTER3,12,0)</f>
        <v>80</v>
      </c>
      <c r="U45" s="145" t="e">
        <f t="shared" ref="U45:U54" si="9">VLOOKUP(B45,$X$12:$Y$26,2,0)</f>
        <v>#N/A</v>
      </c>
      <c r="V45" s="241">
        <f t="shared" si="8"/>
        <v>109</v>
      </c>
      <c r="X45" s="141"/>
      <c r="Y45" s="141"/>
      <c r="Z45" s="141"/>
      <c r="AA45" s="141"/>
      <c r="AB45" s="141"/>
      <c r="AD45" s="141"/>
      <c r="AE45" s="141"/>
      <c r="AF45" s="141"/>
      <c r="AG45" s="141"/>
      <c r="AH45" s="141"/>
      <c r="AI45" s="141"/>
      <c r="AJ45" s="141"/>
    </row>
    <row r="46" spans="1:36" s="22" customFormat="1" ht="14.1" hidden="1" customHeight="1" outlineLevel="1" x14ac:dyDescent="0.2">
      <c r="A46" s="114">
        <v>35</v>
      </c>
      <c r="B46" s="115">
        <v>95</v>
      </c>
      <c r="C46" s="115" t="str">
        <f t="shared" si="0"/>
        <v>CZE19970813</v>
      </c>
      <c r="D46" s="116" t="str">
        <f t="shared" si="1"/>
        <v xml:space="preserve">LAFUNTÁL Robert </v>
      </c>
      <c r="E46" s="117" t="str">
        <f t="shared" si="2"/>
        <v xml:space="preserve">TJ FAVORIT BRNO </v>
      </c>
      <c r="F46" s="138"/>
      <c r="G46" s="118"/>
      <c r="H46" s="118"/>
      <c r="I46" s="118"/>
      <c r="J46" s="118">
        <v>4</v>
      </c>
      <c r="K46" s="118"/>
      <c r="L46" s="118"/>
      <c r="M46" s="118"/>
      <c r="N46" s="118"/>
      <c r="O46" s="118"/>
      <c r="P46" s="118"/>
      <c r="Q46" s="118"/>
      <c r="R46" s="119" t="s">
        <v>216</v>
      </c>
      <c r="S46" s="237"/>
      <c r="T46" s="241" t="str">
        <f t="shared" ref="T46:T61" si="10">VLOOKUP(B46,AFTER3,12,0)</f>
        <v/>
      </c>
      <c r="U46" s="145" t="e">
        <f t="shared" si="9"/>
        <v>#N/A</v>
      </c>
      <c r="V46" s="241">
        <f t="shared" si="8"/>
        <v>0</v>
      </c>
      <c r="X46" s="141"/>
      <c r="Y46" s="141"/>
      <c r="Z46" s="141"/>
      <c r="AA46" s="141"/>
      <c r="AB46" s="141"/>
      <c r="AD46" s="141"/>
      <c r="AE46" s="141"/>
      <c r="AF46" s="141"/>
      <c r="AG46" s="141"/>
      <c r="AH46" s="141"/>
      <c r="AI46" s="141"/>
      <c r="AJ46" s="141"/>
    </row>
    <row r="47" spans="1:36" s="22" customFormat="1" ht="14.1" hidden="1" customHeight="1" outlineLevel="1" x14ac:dyDescent="0.2">
      <c r="A47" s="114">
        <v>36</v>
      </c>
      <c r="B47" s="115">
        <v>13</v>
      </c>
      <c r="C47" s="115" t="str">
        <f t="shared" si="0"/>
        <v>GER19970125</v>
      </c>
      <c r="D47" s="116" t="str">
        <f t="shared" si="1"/>
        <v>FRANZ Toni</v>
      </c>
      <c r="E47" s="117" t="str">
        <f t="shared" si="2"/>
        <v>JUNIOREN SCHWALBE TEAM SACHSEN</v>
      </c>
      <c r="F47" s="138"/>
      <c r="G47" s="118">
        <v>4</v>
      </c>
      <c r="H47" s="118"/>
      <c r="I47" s="118"/>
      <c r="J47" s="118"/>
      <c r="K47" s="118"/>
      <c r="L47" s="118"/>
      <c r="M47" s="118"/>
      <c r="N47" s="118"/>
      <c r="O47" s="118"/>
      <c r="P47" s="118"/>
      <c r="Q47" s="118"/>
      <c r="R47" s="119" t="s">
        <v>216</v>
      </c>
      <c r="S47" s="237"/>
      <c r="T47" s="241" t="str">
        <f t="shared" si="10"/>
        <v/>
      </c>
      <c r="U47" s="145" t="e">
        <f t="shared" si="9"/>
        <v>#N/A</v>
      </c>
      <c r="V47" s="241">
        <f t="shared" si="8"/>
        <v>0</v>
      </c>
      <c r="X47" s="141"/>
      <c r="Y47" s="141"/>
      <c r="Z47" s="141"/>
      <c r="AA47" s="141"/>
      <c r="AB47" s="141"/>
      <c r="AD47" s="141"/>
      <c r="AE47" s="141"/>
      <c r="AF47" s="141"/>
      <c r="AG47" s="141"/>
      <c r="AH47" s="141"/>
      <c r="AI47" s="141"/>
      <c r="AJ47" s="141"/>
    </row>
    <row r="48" spans="1:36" s="22" customFormat="1" ht="14.1" hidden="1" customHeight="1" outlineLevel="1" x14ac:dyDescent="0.2">
      <c r="A48" s="114">
        <v>37</v>
      </c>
      <c r="B48" s="115"/>
      <c r="C48" s="115" t="e">
        <f t="shared" ref="C48:C61" si="11">VLOOKUP($B48,STARTOVKA,2,0)</f>
        <v>#N/A</v>
      </c>
      <c r="D48" s="116" t="e">
        <f t="shared" ref="D48:D61" si="12">VLOOKUP($B48,STARTOVKA,3,0)</f>
        <v>#N/A</v>
      </c>
      <c r="E48" s="117" t="e">
        <f t="shared" ref="E48:E61" si="13">VLOOKUP($B48,STARTOVKA,4,0)</f>
        <v>#N/A</v>
      </c>
      <c r="F48" s="138"/>
      <c r="G48" s="118"/>
      <c r="H48" s="118"/>
      <c r="I48" s="118"/>
      <c r="J48" s="120"/>
      <c r="K48" s="118"/>
      <c r="L48" s="118"/>
      <c r="M48" s="118"/>
      <c r="N48" s="118" t="e">
        <v>#N/A</v>
      </c>
      <c r="O48" s="118"/>
      <c r="P48" s="118"/>
      <c r="Q48" s="118"/>
      <c r="R48" s="119" t="e">
        <f t="shared" ref="R48:R54" si="14">SUM(F48:P48)</f>
        <v>#N/A</v>
      </c>
      <c r="S48" s="237"/>
      <c r="T48" s="241" t="e">
        <f t="shared" si="10"/>
        <v>#N/A</v>
      </c>
      <c r="U48" s="145" t="e">
        <f t="shared" si="9"/>
        <v>#N/A</v>
      </c>
      <c r="V48" s="241">
        <f t="shared" si="8"/>
        <v>0</v>
      </c>
      <c r="X48" s="141"/>
      <c r="Y48" s="141"/>
      <c r="Z48" s="141"/>
      <c r="AA48" s="141"/>
      <c r="AB48" s="141"/>
      <c r="AD48" s="141"/>
      <c r="AE48" s="141"/>
      <c r="AF48" s="141"/>
      <c r="AG48" s="141"/>
      <c r="AH48" s="141"/>
      <c r="AI48" s="141"/>
      <c r="AJ48" s="141"/>
    </row>
    <row r="49" spans="1:36" s="22" customFormat="1" ht="14.1" hidden="1" customHeight="1" outlineLevel="1" x14ac:dyDescent="0.2">
      <c r="A49" s="114">
        <v>38</v>
      </c>
      <c r="B49" s="115"/>
      <c r="C49" s="115" t="e">
        <f t="shared" si="11"/>
        <v>#N/A</v>
      </c>
      <c r="D49" s="116" t="e">
        <f t="shared" si="12"/>
        <v>#N/A</v>
      </c>
      <c r="E49" s="117" t="e">
        <f t="shared" si="13"/>
        <v>#N/A</v>
      </c>
      <c r="F49" s="138"/>
      <c r="G49" s="118"/>
      <c r="H49" s="118"/>
      <c r="I49" s="118"/>
      <c r="J49" s="120"/>
      <c r="K49" s="118"/>
      <c r="L49" s="118"/>
      <c r="M49" s="118"/>
      <c r="N49" s="118" t="e">
        <v>#N/A</v>
      </c>
      <c r="O49" s="118"/>
      <c r="P49" s="118"/>
      <c r="Q49" s="118"/>
      <c r="R49" s="119" t="e">
        <f t="shared" si="14"/>
        <v>#N/A</v>
      </c>
      <c r="S49" s="237"/>
      <c r="T49" s="241" t="e">
        <f t="shared" si="10"/>
        <v>#N/A</v>
      </c>
      <c r="U49" s="145" t="e">
        <f t="shared" si="9"/>
        <v>#N/A</v>
      </c>
      <c r="V49" s="241">
        <f t="shared" si="8"/>
        <v>0</v>
      </c>
      <c r="X49" s="141"/>
      <c r="Y49" s="141"/>
      <c r="Z49" s="141"/>
      <c r="AA49" s="141"/>
      <c r="AB49" s="141"/>
      <c r="AD49" s="141"/>
      <c r="AE49" s="141"/>
      <c r="AF49" s="141"/>
      <c r="AG49" s="141"/>
      <c r="AH49" s="141"/>
      <c r="AI49" s="141"/>
      <c r="AJ49" s="141"/>
    </row>
    <row r="50" spans="1:36" s="22" customFormat="1" ht="14.1" hidden="1" customHeight="1" outlineLevel="1" x14ac:dyDescent="0.2">
      <c r="A50" s="114">
        <v>39</v>
      </c>
      <c r="B50" s="115"/>
      <c r="C50" s="115" t="e">
        <f t="shared" si="11"/>
        <v>#N/A</v>
      </c>
      <c r="D50" s="116" t="e">
        <f t="shared" si="12"/>
        <v>#N/A</v>
      </c>
      <c r="E50" s="117" t="e">
        <f t="shared" si="13"/>
        <v>#N/A</v>
      </c>
      <c r="F50" s="138"/>
      <c r="G50" s="118"/>
      <c r="H50" s="118"/>
      <c r="I50" s="118"/>
      <c r="J50" s="120"/>
      <c r="K50" s="118"/>
      <c r="L50" s="118"/>
      <c r="M50" s="118"/>
      <c r="N50" s="118" t="e">
        <v>#N/A</v>
      </c>
      <c r="O50" s="118"/>
      <c r="P50" s="118"/>
      <c r="Q50" s="118"/>
      <c r="R50" s="119" t="e">
        <f t="shared" si="14"/>
        <v>#N/A</v>
      </c>
      <c r="S50" s="237"/>
      <c r="T50" s="241" t="e">
        <f t="shared" si="10"/>
        <v>#N/A</v>
      </c>
      <c r="U50" s="145" t="e">
        <f t="shared" si="9"/>
        <v>#N/A</v>
      </c>
      <c r="V50" s="241">
        <f t="shared" si="8"/>
        <v>0</v>
      </c>
      <c r="X50" s="141"/>
      <c r="Y50" s="141"/>
      <c r="Z50" s="141"/>
      <c r="AA50" s="141"/>
      <c r="AB50" s="141"/>
      <c r="AD50" s="141"/>
      <c r="AE50" s="141"/>
      <c r="AF50" s="141"/>
      <c r="AG50" s="141"/>
      <c r="AH50" s="141"/>
      <c r="AI50" s="141"/>
      <c r="AJ50" s="141"/>
    </row>
    <row r="51" spans="1:36" s="22" customFormat="1" ht="14.1" hidden="1" customHeight="1" outlineLevel="1" x14ac:dyDescent="0.2">
      <c r="A51" s="114">
        <v>40</v>
      </c>
      <c r="B51" s="115"/>
      <c r="C51" s="115" t="e">
        <f t="shared" si="11"/>
        <v>#N/A</v>
      </c>
      <c r="D51" s="116" t="e">
        <f t="shared" si="12"/>
        <v>#N/A</v>
      </c>
      <c r="E51" s="117" t="e">
        <f t="shared" si="13"/>
        <v>#N/A</v>
      </c>
      <c r="F51" s="138"/>
      <c r="G51" s="118"/>
      <c r="H51" s="118"/>
      <c r="I51" s="118"/>
      <c r="J51" s="120"/>
      <c r="K51" s="118"/>
      <c r="L51" s="118"/>
      <c r="M51" s="118"/>
      <c r="N51" s="118" t="e">
        <v>#N/A</v>
      </c>
      <c r="O51" s="118"/>
      <c r="P51" s="118"/>
      <c r="Q51" s="118"/>
      <c r="R51" s="119" t="e">
        <f t="shared" si="14"/>
        <v>#N/A</v>
      </c>
      <c r="S51" s="237"/>
      <c r="T51" s="241" t="e">
        <f t="shared" si="10"/>
        <v>#N/A</v>
      </c>
      <c r="U51" s="145" t="e">
        <f t="shared" si="9"/>
        <v>#N/A</v>
      </c>
      <c r="V51" s="241">
        <f t="shared" si="8"/>
        <v>0</v>
      </c>
      <c r="X51" s="141"/>
      <c r="Y51" s="141"/>
      <c r="Z51" s="141"/>
      <c r="AA51" s="141"/>
      <c r="AB51" s="141"/>
      <c r="AD51" s="141"/>
      <c r="AE51" s="141"/>
      <c r="AF51" s="141"/>
      <c r="AG51" s="141"/>
      <c r="AH51" s="141"/>
      <c r="AI51" s="141"/>
      <c r="AJ51" s="141"/>
    </row>
    <row r="52" spans="1:36" s="22" customFormat="1" ht="14.1" hidden="1" customHeight="1" outlineLevel="1" x14ac:dyDescent="0.2">
      <c r="A52" s="114">
        <v>41</v>
      </c>
      <c r="B52" s="115"/>
      <c r="C52" s="115" t="e">
        <f t="shared" si="11"/>
        <v>#N/A</v>
      </c>
      <c r="D52" s="116" t="e">
        <f t="shared" si="12"/>
        <v>#N/A</v>
      </c>
      <c r="E52" s="117" t="e">
        <f t="shared" si="13"/>
        <v>#N/A</v>
      </c>
      <c r="F52" s="138"/>
      <c r="G52" s="118"/>
      <c r="H52" s="118"/>
      <c r="I52" s="118"/>
      <c r="J52" s="120"/>
      <c r="K52" s="118"/>
      <c r="L52" s="118"/>
      <c r="M52" s="118"/>
      <c r="N52" s="118"/>
      <c r="O52" s="118"/>
      <c r="P52" s="118"/>
      <c r="Q52" s="118"/>
      <c r="R52" s="119">
        <f t="shared" si="14"/>
        <v>0</v>
      </c>
      <c r="S52" s="237"/>
      <c r="T52" s="241" t="e">
        <f t="shared" si="10"/>
        <v>#N/A</v>
      </c>
      <c r="U52" s="145" t="e">
        <f t="shared" si="9"/>
        <v>#N/A</v>
      </c>
      <c r="V52" s="241">
        <f t="shared" si="8"/>
        <v>0</v>
      </c>
      <c r="X52" s="141"/>
      <c r="Y52" s="141"/>
      <c r="Z52" s="141"/>
      <c r="AA52" s="141"/>
      <c r="AB52" s="141"/>
      <c r="AD52" s="141"/>
      <c r="AE52" s="141"/>
      <c r="AF52" s="141"/>
      <c r="AG52" s="141"/>
      <c r="AH52" s="141"/>
      <c r="AI52" s="141"/>
      <c r="AJ52" s="141"/>
    </row>
    <row r="53" spans="1:36" s="22" customFormat="1" ht="14.1" hidden="1" customHeight="1" outlineLevel="1" x14ac:dyDescent="0.2">
      <c r="A53" s="114">
        <v>42</v>
      </c>
      <c r="B53" s="115"/>
      <c r="C53" s="115" t="e">
        <f t="shared" si="11"/>
        <v>#N/A</v>
      </c>
      <c r="D53" s="116" t="e">
        <f t="shared" si="12"/>
        <v>#N/A</v>
      </c>
      <c r="E53" s="117" t="e">
        <f t="shared" si="13"/>
        <v>#N/A</v>
      </c>
      <c r="F53" s="138"/>
      <c r="G53" s="118"/>
      <c r="H53" s="118"/>
      <c r="I53" s="118"/>
      <c r="J53" s="120"/>
      <c r="K53" s="118"/>
      <c r="L53" s="118"/>
      <c r="M53" s="118"/>
      <c r="N53" s="118"/>
      <c r="O53" s="118"/>
      <c r="P53" s="118"/>
      <c r="Q53" s="118"/>
      <c r="R53" s="119">
        <f t="shared" si="14"/>
        <v>0</v>
      </c>
      <c r="S53" s="237"/>
      <c r="T53" s="241" t="e">
        <f t="shared" si="10"/>
        <v>#N/A</v>
      </c>
      <c r="U53" s="145" t="e">
        <f t="shared" si="9"/>
        <v>#N/A</v>
      </c>
      <c r="V53" s="241">
        <f t="shared" si="8"/>
        <v>0</v>
      </c>
      <c r="X53" s="141"/>
      <c r="Y53" s="141"/>
      <c r="Z53" s="141"/>
      <c r="AA53" s="141"/>
      <c r="AB53" s="141"/>
      <c r="AD53" s="141"/>
      <c r="AE53" s="141"/>
      <c r="AF53" s="141"/>
      <c r="AG53" s="141"/>
      <c r="AH53" s="141"/>
      <c r="AI53" s="141"/>
      <c r="AJ53" s="141"/>
    </row>
    <row r="54" spans="1:36" s="22" customFormat="1" ht="14.1" hidden="1" customHeight="1" outlineLevel="1" x14ac:dyDescent="0.2">
      <c r="A54" s="114">
        <v>43</v>
      </c>
      <c r="B54" s="115"/>
      <c r="C54" s="115" t="e">
        <f t="shared" si="11"/>
        <v>#N/A</v>
      </c>
      <c r="D54" s="116" t="e">
        <f t="shared" si="12"/>
        <v>#N/A</v>
      </c>
      <c r="E54" s="117" t="e">
        <f t="shared" si="13"/>
        <v>#N/A</v>
      </c>
      <c r="F54" s="138"/>
      <c r="G54" s="118"/>
      <c r="H54" s="118"/>
      <c r="I54" s="118"/>
      <c r="J54" s="120"/>
      <c r="K54" s="118"/>
      <c r="L54" s="118"/>
      <c r="M54" s="118"/>
      <c r="N54" s="118"/>
      <c r="O54" s="118"/>
      <c r="P54" s="118"/>
      <c r="Q54" s="118"/>
      <c r="R54" s="119">
        <f t="shared" si="14"/>
        <v>0</v>
      </c>
      <c r="S54" s="237"/>
      <c r="T54" s="241" t="e">
        <f t="shared" si="10"/>
        <v>#N/A</v>
      </c>
      <c r="U54" s="145" t="e">
        <f t="shared" si="9"/>
        <v>#N/A</v>
      </c>
      <c r="V54" s="241">
        <f t="shared" si="8"/>
        <v>0</v>
      </c>
      <c r="X54" s="141"/>
      <c r="Y54" s="141"/>
      <c r="Z54" s="141"/>
      <c r="AA54" s="141"/>
      <c r="AB54" s="141"/>
      <c r="AD54" s="141"/>
      <c r="AE54" s="141"/>
      <c r="AF54" s="141"/>
      <c r="AG54" s="141"/>
      <c r="AH54" s="141"/>
      <c r="AI54" s="141"/>
      <c r="AJ54" s="141"/>
    </row>
    <row r="55" spans="1:36" s="22" customFormat="1" ht="14.1" hidden="1" customHeight="1" outlineLevel="1" x14ac:dyDescent="0.2">
      <c r="A55" s="114">
        <v>44</v>
      </c>
      <c r="B55" s="115"/>
      <c r="C55" s="115" t="e">
        <f t="shared" si="11"/>
        <v>#N/A</v>
      </c>
      <c r="D55" s="116" t="e">
        <f t="shared" si="12"/>
        <v>#N/A</v>
      </c>
      <c r="E55" s="117" t="e">
        <f t="shared" si="13"/>
        <v>#N/A</v>
      </c>
      <c r="F55" s="138"/>
      <c r="G55" s="118"/>
      <c r="H55" s="118"/>
      <c r="I55" s="118"/>
      <c r="J55" s="120"/>
      <c r="K55" s="118"/>
      <c r="L55" s="118"/>
      <c r="M55" s="118"/>
      <c r="N55" s="118"/>
      <c r="O55" s="118"/>
      <c r="P55" s="118"/>
      <c r="Q55" s="118"/>
      <c r="R55" s="119">
        <f t="shared" ref="R55:R61" si="15">SUM(F55:P55)</f>
        <v>0</v>
      </c>
      <c r="S55" s="237"/>
      <c r="T55" s="241" t="e">
        <f t="shared" si="10"/>
        <v>#N/A</v>
      </c>
      <c r="U55" s="145" t="e">
        <f t="shared" si="5"/>
        <v>#N/A</v>
      </c>
      <c r="V55" s="241">
        <f t="shared" si="8"/>
        <v>0</v>
      </c>
      <c r="X55" s="141"/>
      <c r="Y55" s="141"/>
      <c r="Z55" s="141"/>
      <c r="AA55" s="141"/>
      <c r="AB55" s="141"/>
      <c r="AD55" s="141"/>
      <c r="AE55" s="141"/>
      <c r="AF55" s="141"/>
      <c r="AG55" s="141"/>
      <c r="AH55" s="141"/>
      <c r="AI55" s="141"/>
      <c r="AJ55" s="141"/>
    </row>
    <row r="56" spans="1:36" s="22" customFormat="1" ht="14.1" hidden="1" customHeight="1" outlineLevel="1" x14ac:dyDescent="0.2">
      <c r="A56" s="114">
        <v>45</v>
      </c>
      <c r="B56" s="115"/>
      <c r="C56" s="115" t="e">
        <f t="shared" si="11"/>
        <v>#N/A</v>
      </c>
      <c r="D56" s="116" t="e">
        <f t="shared" si="12"/>
        <v>#N/A</v>
      </c>
      <c r="E56" s="117" t="e">
        <f t="shared" si="13"/>
        <v>#N/A</v>
      </c>
      <c r="F56" s="138"/>
      <c r="G56" s="118"/>
      <c r="H56" s="118"/>
      <c r="I56" s="118"/>
      <c r="J56" s="120"/>
      <c r="K56" s="118"/>
      <c r="L56" s="118"/>
      <c r="M56" s="118"/>
      <c r="N56" s="118"/>
      <c r="O56" s="118"/>
      <c r="P56" s="118"/>
      <c r="Q56" s="118"/>
      <c r="R56" s="119">
        <f t="shared" si="15"/>
        <v>0</v>
      </c>
      <c r="S56" s="237"/>
      <c r="T56" s="241" t="e">
        <f t="shared" si="10"/>
        <v>#N/A</v>
      </c>
      <c r="U56" s="145" t="e">
        <f t="shared" si="5"/>
        <v>#N/A</v>
      </c>
      <c r="V56" s="241">
        <f t="shared" si="8"/>
        <v>0</v>
      </c>
      <c r="X56" s="141"/>
      <c r="Y56" s="141"/>
      <c r="Z56" s="141"/>
      <c r="AA56" s="141"/>
      <c r="AB56" s="141"/>
      <c r="AD56" s="141"/>
      <c r="AE56" s="141"/>
      <c r="AF56" s="141"/>
      <c r="AG56" s="141"/>
      <c r="AH56" s="141"/>
      <c r="AI56" s="141"/>
      <c r="AJ56" s="141"/>
    </row>
    <row r="57" spans="1:36" s="22" customFormat="1" ht="14.1" hidden="1" customHeight="1" outlineLevel="1" x14ac:dyDescent="0.2">
      <c r="A57" s="114">
        <v>46</v>
      </c>
      <c r="B57" s="115"/>
      <c r="C57" s="115" t="e">
        <f t="shared" si="11"/>
        <v>#N/A</v>
      </c>
      <c r="D57" s="116" t="e">
        <f t="shared" si="12"/>
        <v>#N/A</v>
      </c>
      <c r="E57" s="117" t="e">
        <f t="shared" si="13"/>
        <v>#N/A</v>
      </c>
      <c r="F57" s="138"/>
      <c r="G57" s="118"/>
      <c r="H57" s="118"/>
      <c r="I57" s="118"/>
      <c r="J57" s="120"/>
      <c r="K57" s="118"/>
      <c r="L57" s="118"/>
      <c r="M57" s="118"/>
      <c r="N57" s="118"/>
      <c r="O57" s="118"/>
      <c r="P57" s="118"/>
      <c r="Q57" s="118"/>
      <c r="R57" s="119">
        <f t="shared" si="15"/>
        <v>0</v>
      </c>
      <c r="S57" s="237"/>
      <c r="T57" s="241" t="e">
        <f t="shared" si="10"/>
        <v>#N/A</v>
      </c>
      <c r="U57" s="145" t="e">
        <f t="shared" si="5"/>
        <v>#N/A</v>
      </c>
      <c r="V57" s="241">
        <f t="shared" si="8"/>
        <v>0</v>
      </c>
      <c r="X57" s="141"/>
      <c r="Y57" s="141"/>
      <c r="Z57" s="141"/>
      <c r="AA57" s="141"/>
      <c r="AB57" s="141"/>
      <c r="AD57" s="141"/>
      <c r="AE57" s="141"/>
      <c r="AF57" s="141"/>
      <c r="AG57" s="141"/>
      <c r="AH57" s="141"/>
      <c r="AI57" s="141"/>
      <c r="AJ57" s="141"/>
    </row>
    <row r="58" spans="1:36" s="22" customFormat="1" ht="14.1" hidden="1" customHeight="1" outlineLevel="1" x14ac:dyDescent="0.2">
      <c r="A58" s="114">
        <v>47</v>
      </c>
      <c r="B58" s="115"/>
      <c r="C58" s="115" t="e">
        <f t="shared" si="11"/>
        <v>#N/A</v>
      </c>
      <c r="D58" s="116" t="e">
        <f t="shared" si="12"/>
        <v>#N/A</v>
      </c>
      <c r="E58" s="117" t="e">
        <f t="shared" si="13"/>
        <v>#N/A</v>
      </c>
      <c r="F58" s="138"/>
      <c r="G58" s="118"/>
      <c r="H58" s="118"/>
      <c r="I58" s="118"/>
      <c r="J58" s="120"/>
      <c r="K58" s="118"/>
      <c r="L58" s="118"/>
      <c r="M58" s="118"/>
      <c r="N58" s="118"/>
      <c r="O58" s="118"/>
      <c r="P58" s="118"/>
      <c r="Q58" s="118"/>
      <c r="R58" s="119">
        <f t="shared" si="15"/>
        <v>0</v>
      </c>
      <c r="S58" s="237"/>
      <c r="T58" s="241" t="e">
        <f t="shared" si="10"/>
        <v>#N/A</v>
      </c>
      <c r="U58" s="145" t="e">
        <f t="shared" si="5"/>
        <v>#N/A</v>
      </c>
      <c r="V58" s="241">
        <f t="shared" si="8"/>
        <v>0</v>
      </c>
      <c r="X58" s="141"/>
      <c r="Y58" s="141"/>
      <c r="Z58" s="141"/>
      <c r="AA58" s="141"/>
      <c r="AB58" s="141"/>
      <c r="AD58" s="141"/>
      <c r="AE58" s="141"/>
      <c r="AF58" s="141"/>
      <c r="AG58" s="141"/>
      <c r="AH58" s="141"/>
      <c r="AI58" s="141"/>
      <c r="AJ58" s="141"/>
    </row>
    <row r="59" spans="1:36" s="22" customFormat="1" ht="14.1" hidden="1" customHeight="1" outlineLevel="1" x14ac:dyDescent="0.2">
      <c r="A59" s="114">
        <v>48</v>
      </c>
      <c r="B59" s="115"/>
      <c r="C59" s="115" t="e">
        <f t="shared" si="11"/>
        <v>#N/A</v>
      </c>
      <c r="D59" s="116" t="e">
        <f t="shared" si="12"/>
        <v>#N/A</v>
      </c>
      <c r="E59" s="117" t="e">
        <f t="shared" si="13"/>
        <v>#N/A</v>
      </c>
      <c r="F59" s="138"/>
      <c r="G59" s="118"/>
      <c r="H59" s="118"/>
      <c r="I59" s="118"/>
      <c r="J59" s="120"/>
      <c r="K59" s="118"/>
      <c r="L59" s="118"/>
      <c r="M59" s="118"/>
      <c r="N59" s="118"/>
      <c r="O59" s="118"/>
      <c r="P59" s="118"/>
      <c r="Q59" s="118"/>
      <c r="R59" s="119">
        <f t="shared" si="15"/>
        <v>0</v>
      </c>
      <c r="S59" s="237"/>
      <c r="T59" s="241" t="e">
        <f t="shared" si="10"/>
        <v>#N/A</v>
      </c>
      <c r="U59" s="145" t="e">
        <f t="shared" si="5"/>
        <v>#N/A</v>
      </c>
      <c r="V59" s="241">
        <f t="shared" si="8"/>
        <v>0</v>
      </c>
      <c r="X59" s="141"/>
      <c r="Y59" s="141"/>
      <c r="Z59" s="141"/>
      <c r="AA59" s="141"/>
      <c r="AB59" s="141"/>
      <c r="AD59" s="141"/>
      <c r="AE59" s="141"/>
      <c r="AF59" s="141"/>
      <c r="AG59" s="141"/>
      <c r="AH59" s="141"/>
      <c r="AI59" s="141"/>
      <c r="AJ59" s="141"/>
    </row>
    <row r="60" spans="1:36" s="22" customFormat="1" ht="14.1" hidden="1" customHeight="1" outlineLevel="1" x14ac:dyDescent="0.2">
      <c r="A60" s="114">
        <v>49</v>
      </c>
      <c r="B60" s="115"/>
      <c r="C60" s="115" t="e">
        <f t="shared" si="11"/>
        <v>#N/A</v>
      </c>
      <c r="D60" s="116" t="e">
        <f t="shared" si="12"/>
        <v>#N/A</v>
      </c>
      <c r="E60" s="117" t="e">
        <f t="shared" si="13"/>
        <v>#N/A</v>
      </c>
      <c r="F60" s="138"/>
      <c r="G60" s="118"/>
      <c r="H60" s="118"/>
      <c r="I60" s="118"/>
      <c r="J60" s="120"/>
      <c r="K60" s="118"/>
      <c r="L60" s="118"/>
      <c r="M60" s="118"/>
      <c r="N60" s="118"/>
      <c r="O60" s="118"/>
      <c r="P60" s="118"/>
      <c r="Q60" s="118"/>
      <c r="R60" s="119">
        <f t="shared" si="15"/>
        <v>0</v>
      </c>
      <c r="S60" s="237"/>
      <c r="T60" s="241" t="e">
        <f t="shared" si="10"/>
        <v>#N/A</v>
      </c>
      <c r="U60" s="145" t="e">
        <f t="shared" si="5"/>
        <v>#N/A</v>
      </c>
      <c r="V60" s="241">
        <f t="shared" si="8"/>
        <v>0</v>
      </c>
      <c r="X60" s="141"/>
      <c r="Y60" s="141"/>
      <c r="Z60" s="141"/>
      <c r="AA60" s="141"/>
      <c r="AB60" s="141"/>
      <c r="AD60" s="141"/>
      <c r="AE60" s="141"/>
      <c r="AF60" s="141"/>
      <c r="AG60" s="141"/>
      <c r="AH60" s="141"/>
      <c r="AI60" s="141"/>
      <c r="AJ60" s="141"/>
    </row>
    <row r="61" spans="1:36" s="22" customFormat="1" ht="14.1" hidden="1" customHeight="1" outlineLevel="1" x14ac:dyDescent="0.2">
      <c r="A61" s="114">
        <v>50</v>
      </c>
      <c r="B61" s="115"/>
      <c r="C61" s="115" t="e">
        <f t="shared" si="11"/>
        <v>#N/A</v>
      </c>
      <c r="D61" s="116" t="e">
        <f t="shared" si="12"/>
        <v>#N/A</v>
      </c>
      <c r="E61" s="117" t="e">
        <f t="shared" si="13"/>
        <v>#N/A</v>
      </c>
      <c r="F61" s="138"/>
      <c r="G61" s="118"/>
      <c r="H61" s="118"/>
      <c r="I61" s="118"/>
      <c r="J61" s="120"/>
      <c r="K61" s="118"/>
      <c r="L61" s="118"/>
      <c r="M61" s="118"/>
      <c r="N61" s="118"/>
      <c r="O61" s="118"/>
      <c r="P61" s="118"/>
      <c r="Q61" s="118"/>
      <c r="R61" s="119">
        <f t="shared" si="15"/>
        <v>0</v>
      </c>
      <c r="S61" s="237"/>
      <c r="T61" s="241" t="e">
        <f t="shared" si="10"/>
        <v>#N/A</v>
      </c>
      <c r="U61" s="145" t="e">
        <f t="shared" si="5"/>
        <v>#N/A</v>
      </c>
      <c r="V61" s="241">
        <f t="shared" si="8"/>
        <v>0</v>
      </c>
      <c r="X61" s="141"/>
      <c r="Y61" s="141"/>
      <c r="Z61" s="141"/>
      <c r="AA61" s="141"/>
      <c r="AB61" s="141"/>
      <c r="AD61" s="141"/>
      <c r="AE61" s="141"/>
      <c r="AF61" s="141"/>
      <c r="AG61" s="141"/>
      <c r="AH61" s="141"/>
      <c r="AI61" s="141"/>
      <c r="AJ61" s="141"/>
    </row>
    <row r="62" spans="1:36" s="22" customFormat="1" collapsed="1" x14ac:dyDescent="0.2">
      <c r="A62" s="121"/>
      <c r="B62" s="121"/>
      <c r="C62" s="121"/>
      <c r="D62" s="121"/>
      <c r="E62" s="121"/>
      <c r="F62" s="121"/>
      <c r="G62" s="121"/>
      <c r="H62" s="121"/>
      <c r="I62" s="121"/>
      <c r="J62" s="121"/>
      <c r="K62" s="121"/>
      <c r="L62" s="121"/>
      <c r="M62" s="121"/>
      <c r="N62" s="121"/>
      <c r="O62" s="121"/>
      <c r="P62" s="121"/>
      <c r="Q62" s="121"/>
      <c r="R62" s="121"/>
      <c r="S62" s="238"/>
      <c r="T62" s="92"/>
      <c r="U62" s="141"/>
      <c r="V62" s="141"/>
      <c r="W62" s="141"/>
      <c r="X62" s="141"/>
      <c r="Y62" s="141"/>
      <c r="Z62" s="141"/>
      <c r="AA62" s="141"/>
      <c r="AB62" s="141"/>
      <c r="AD62" s="141"/>
      <c r="AE62" s="141"/>
      <c r="AF62" s="141"/>
      <c r="AG62" s="141"/>
      <c r="AH62" s="141"/>
      <c r="AI62" s="141"/>
      <c r="AJ62" s="141"/>
    </row>
    <row r="63" spans="1:36" ht="9.75" customHeight="1" thickBot="1" x14ac:dyDescent="0.25"/>
    <row r="64" spans="1:36" ht="44.1" customHeight="1" x14ac:dyDescent="0.2">
      <c r="A64" s="320" t="s">
        <v>242</v>
      </c>
      <c r="B64" s="320"/>
      <c r="C64" s="320"/>
      <c r="D64" s="320"/>
      <c r="E64" s="320"/>
      <c r="F64" s="305"/>
      <c r="G64" s="305"/>
      <c r="H64" s="309" t="s">
        <v>111</v>
      </c>
      <c r="I64" s="311" t="s">
        <v>114</v>
      </c>
      <c r="J64" s="305"/>
      <c r="K64" s="309" t="s">
        <v>117</v>
      </c>
      <c r="L64" s="311" t="s">
        <v>119</v>
      </c>
      <c r="M64" s="305"/>
      <c r="N64" s="313"/>
      <c r="O64" s="309" t="s">
        <v>120</v>
      </c>
      <c r="P64" s="311" t="s">
        <v>121</v>
      </c>
      <c r="Q64" s="305"/>
      <c r="R64" s="223"/>
      <c r="S64" s="235"/>
      <c r="T64" s="143" t="s">
        <v>213</v>
      </c>
      <c r="U64" s="143"/>
      <c r="V64" s="143" t="s">
        <v>205</v>
      </c>
    </row>
    <row r="65" spans="1:31" ht="18.95" customHeight="1" x14ac:dyDescent="0.2">
      <c r="A65" s="122"/>
      <c r="B65" s="307"/>
      <c r="C65" s="308"/>
      <c r="D65" s="308"/>
      <c r="E65" s="308"/>
      <c r="F65" s="306"/>
      <c r="G65" s="306"/>
      <c r="H65" s="310"/>
      <c r="I65" s="312"/>
      <c r="J65" s="306"/>
      <c r="K65" s="310"/>
      <c r="L65" s="312"/>
      <c r="M65" s="306"/>
      <c r="N65" s="314"/>
      <c r="O65" s="310"/>
      <c r="P65" s="312"/>
      <c r="Q65" s="306"/>
      <c r="R65" s="123"/>
      <c r="S65" s="236"/>
    </row>
    <row r="66" spans="1:31" ht="14.1" customHeight="1" x14ac:dyDescent="0.2">
      <c r="A66" s="124">
        <v>1</v>
      </c>
      <c r="B66" s="16">
        <v>104</v>
      </c>
      <c r="C66" s="17" t="str">
        <f t="shared" ref="C66:C71" si="16">VLOOKUP($B66,STARTOVKA,2,0)</f>
        <v>CZE19960702</v>
      </c>
      <c r="D66" s="125" t="str">
        <f t="shared" ref="D66:D71" si="17">VLOOKUP($B66,STARTOVKA,3,0)</f>
        <v>DULAJ Jan</v>
      </c>
      <c r="E66" s="17" t="str">
        <f t="shared" ref="E66:E71" si="18">VLOOKUP($B66,STARTOVKA,4,0)</f>
        <v>SKP DUHA FORT LANŠKROUN</v>
      </c>
      <c r="F66" s="138"/>
      <c r="G66" s="138"/>
      <c r="H66" s="118"/>
      <c r="I66" s="118"/>
      <c r="J66" s="138"/>
      <c r="K66" s="118">
        <v>5</v>
      </c>
      <c r="L66" s="118">
        <v>4</v>
      </c>
      <c r="M66" s="138"/>
      <c r="N66" s="138"/>
      <c r="O66" s="118"/>
      <c r="P66" s="118"/>
      <c r="Q66" s="138"/>
      <c r="R66" s="119">
        <f t="shared" ref="R66:R71" si="19">SUM(F66:Q66)</f>
        <v>9</v>
      </c>
      <c r="S66" s="237"/>
      <c r="T66" s="241">
        <f t="shared" ref="T66:T85" si="20">VLOOKUP(B66,AFTER3,12,0)</f>
        <v>3</v>
      </c>
      <c r="U66" s="145"/>
      <c r="V66" s="241">
        <f t="shared" ref="V66:V85" si="21">IFERROR(VLOOKUP(B66,ACTIVERIDERS3,1,0),0)</f>
        <v>104</v>
      </c>
      <c r="AD66" s="91" t="s">
        <v>96</v>
      </c>
      <c r="AE66" s="91"/>
    </row>
    <row r="67" spans="1:31" ht="14.1" customHeight="1" x14ac:dyDescent="0.2">
      <c r="A67" s="124">
        <v>2</v>
      </c>
      <c r="B67" s="16">
        <v>87</v>
      </c>
      <c r="C67" s="17" t="e">
        <f t="shared" si="16"/>
        <v>#N/A</v>
      </c>
      <c r="D67" s="125" t="e">
        <f t="shared" si="17"/>
        <v>#N/A</v>
      </c>
      <c r="E67" s="17" t="e">
        <f t="shared" si="18"/>
        <v>#N/A</v>
      </c>
      <c r="F67" s="138"/>
      <c r="G67" s="138"/>
      <c r="H67" s="118"/>
      <c r="I67" s="118"/>
      <c r="J67" s="138"/>
      <c r="K67" s="118">
        <v>4</v>
      </c>
      <c r="L67" s="118">
        <v>5</v>
      </c>
      <c r="M67" s="138"/>
      <c r="N67" s="138"/>
      <c r="O67" s="118"/>
      <c r="P67" s="118"/>
      <c r="Q67" s="138"/>
      <c r="R67" s="119">
        <f t="shared" si="19"/>
        <v>9</v>
      </c>
      <c r="S67" s="237"/>
      <c r="T67" s="241">
        <f t="shared" si="20"/>
        <v>7</v>
      </c>
      <c r="U67" s="145"/>
      <c r="V67" s="241">
        <f t="shared" si="21"/>
        <v>87</v>
      </c>
      <c r="AD67" s="22"/>
      <c r="AE67" s="22" t="s">
        <v>97</v>
      </c>
    </row>
    <row r="68" spans="1:31" ht="14.1" customHeight="1" x14ac:dyDescent="0.2">
      <c r="A68" s="124">
        <v>3</v>
      </c>
      <c r="B68" s="16">
        <v>27</v>
      </c>
      <c r="C68" s="17" t="e">
        <f t="shared" si="16"/>
        <v>#N/A</v>
      </c>
      <c r="D68" s="125" t="e">
        <f t="shared" si="17"/>
        <v>#N/A</v>
      </c>
      <c r="E68" s="17" t="e">
        <f t="shared" si="18"/>
        <v>#N/A</v>
      </c>
      <c r="F68" s="138"/>
      <c r="G68" s="138"/>
      <c r="H68" s="118"/>
      <c r="I68" s="118">
        <v>5</v>
      </c>
      <c r="J68" s="138"/>
      <c r="K68" s="118"/>
      <c r="L68" s="118"/>
      <c r="M68" s="138"/>
      <c r="N68" s="138"/>
      <c r="O68" s="118"/>
      <c r="P68" s="118"/>
      <c r="Q68" s="138"/>
      <c r="R68" s="119">
        <f t="shared" si="19"/>
        <v>5</v>
      </c>
      <c r="S68" s="237"/>
      <c r="T68" s="241">
        <f t="shared" si="20"/>
        <v>18</v>
      </c>
      <c r="U68" s="145"/>
      <c r="V68" s="241">
        <f t="shared" si="21"/>
        <v>27</v>
      </c>
      <c r="AD68" s="22"/>
      <c r="AE68" s="22" t="s">
        <v>95</v>
      </c>
    </row>
    <row r="69" spans="1:31" ht="14.1" customHeight="1" x14ac:dyDescent="0.2">
      <c r="A69" s="124">
        <v>4</v>
      </c>
      <c r="B69" s="16">
        <v>106</v>
      </c>
      <c r="C69" s="17" t="str">
        <f t="shared" si="16"/>
        <v>CZE19970109</v>
      </c>
      <c r="D69" s="125" t="str">
        <f t="shared" si="17"/>
        <v xml:space="preserve">SVATEK Miroslav </v>
      </c>
      <c r="E69" s="17" t="str">
        <f t="shared" si="18"/>
        <v xml:space="preserve">PROFI SPORT CHEB </v>
      </c>
      <c r="F69" s="138"/>
      <c r="G69" s="138"/>
      <c r="H69" s="118">
        <v>5</v>
      </c>
      <c r="I69" s="118"/>
      <c r="J69" s="138"/>
      <c r="K69" s="118"/>
      <c r="L69" s="118"/>
      <c r="M69" s="138"/>
      <c r="N69" s="138"/>
      <c r="O69" s="118"/>
      <c r="P69" s="118"/>
      <c r="Q69" s="138"/>
      <c r="R69" s="119">
        <f t="shared" si="19"/>
        <v>5</v>
      </c>
      <c r="S69" s="237"/>
      <c r="T69" s="241">
        <f t="shared" si="20"/>
        <v>34</v>
      </c>
      <c r="U69" s="145"/>
      <c r="V69" s="241">
        <f t="shared" si="21"/>
        <v>106</v>
      </c>
    </row>
    <row r="70" spans="1:31" ht="14.1" customHeight="1" x14ac:dyDescent="0.2">
      <c r="A70" s="124">
        <v>5</v>
      </c>
      <c r="B70" s="16">
        <v>111</v>
      </c>
      <c r="C70" s="17" t="str">
        <f t="shared" si="16"/>
        <v>GER19960410</v>
      </c>
      <c r="D70" s="125" t="str">
        <f t="shared" si="17"/>
        <v>BECKER Alexander</v>
      </c>
      <c r="E70" s="17" t="str">
        <f t="shared" si="18"/>
        <v>TEAM BRANDENBURG - RSC COTTBUS</v>
      </c>
      <c r="F70" s="138"/>
      <c r="G70" s="138"/>
      <c r="H70" s="118">
        <v>4</v>
      </c>
      <c r="I70" s="118"/>
      <c r="J70" s="138"/>
      <c r="K70" s="118"/>
      <c r="L70" s="118"/>
      <c r="M70" s="138"/>
      <c r="N70" s="138"/>
      <c r="O70" s="118"/>
      <c r="P70" s="118"/>
      <c r="Q70" s="138"/>
      <c r="R70" s="119">
        <f t="shared" si="19"/>
        <v>4</v>
      </c>
      <c r="S70" s="237"/>
      <c r="T70" s="241">
        <f t="shared" si="20"/>
        <v>36</v>
      </c>
      <c r="U70" s="145"/>
      <c r="V70" s="241">
        <f t="shared" si="21"/>
        <v>111</v>
      </c>
    </row>
    <row r="71" spans="1:31" ht="14.1" customHeight="1" x14ac:dyDescent="0.2">
      <c r="A71" s="124">
        <v>6</v>
      </c>
      <c r="B71" s="16">
        <v>47</v>
      </c>
      <c r="C71" s="17" t="str">
        <f t="shared" si="16"/>
        <v>CZE19960509</v>
      </c>
      <c r="D71" s="125" t="str">
        <f t="shared" si="17"/>
        <v xml:space="preserve">PRENĚK Ondřej </v>
      </c>
      <c r="E71" s="17" t="str">
        <f t="shared" si="18"/>
        <v>KC KOOPERATIVA SG JABLONEC N.N</v>
      </c>
      <c r="F71" s="138"/>
      <c r="G71" s="138"/>
      <c r="H71" s="118"/>
      <c r="I71" s="118">
        <v>4</v>
      </c>
      <c r="J71" s="138"/>
      <c r="K71" s="118"/>
      <c r="L71" s="118"/>
      <c r="M71" s="138"/>
      <c r="N71" s="138"/>
      <c r="O71" s="118"/>
      <c r="P71" s="118"/>
      <c r="Q71" s="138"/>
      <c r="R71" s="119">
        <f t="shared" si="19"/>
        <v>4</v>
      </c>
      <c r="S71" s="237"/>
      <c r="T71" s="241">
        <f t="shared" si="20"/>
        <v>89</v>
      </c>
      <c r="U71" s="145"/>
      <c r="V71" s="241">
        <f t="shared" si="21"/>
        <v>47</v>
      </c>
    </row>
    <row r="72" spans="1:31" ht="14.1" customHeight="1" x14ac:dyDescent="0.2">
      <c r="A72" s="124">
        <v>7</v>
      </c>
      <c r="B72" s="16">
        <v>12</v>
      </c>
      <c r="C72" s="17" t="str">
        <f t="shared" ref="C72:C81" si="22">VLOOKUP($B72,STARTOVKA,2,0)</f>
        <v>GER19960405</v>
      </c>
      <c r="D72" s="125" t="str">
        <f t="shared" ref="D72:D81" si="23">VLOOKUP($B72,STARTOVKA,3,0)</f>
        <v>WITTE Reinhard</v>
      </c>
      <c r="E72" s="17" t="str">
        <f t="shared" ref="E72:E81" si="24">VLOOKUP($B72,STARTOVKA,4,0)</f>
        <v>JUNIOREN SCHWALBE TEAM SACHSEN</v>
      </c>
      <c r="F72" s="138"/>
      <c r="G72" s="138"/>
      <c r="H72" s="118"/>
      <c r="I72" s="118"/>
      <c r="J72" s="138"/>
      <c r="K72" s="118">
        <v>1</v>
      </c>
      <c r="L72" s="118">
        <v>2</v>
      </c>
      <c r="M72" s="138"/>
      <c r="N72" s="138"/>
      <c r="O72" s="118"/>
      <c r="P72" s="118"/>
      <c r="Q72" s="138"/>
      <c r="R72" s="119">
        <f t="shared" ref="R72:R80" si="25">SUM(F72:Q72)</f>
        <v>3</v>
      </c>
      <c r="S72" s="237"/>
      <c r="T72" s="241">
        <f>VLOOKUP(B72,AFTER3,12,0)</f>
        <v>8</v>
      </c>
      <c r="U72" s="145"/>
      <c r="V72" s="241">
        <f t="shared" si="21"/>
        <v>12</v>
      </c>
    </row>
    <row r="73" spans="1:31" ht="14.1" customHeight="1" x14ac:dyDescent="0.2">
      <c r="A73" s="124">
        <v>8</v>
      </c>
      <c r="B73" s="16">
        <v>14</v>
      </c>
      <c r="C73" s="17" t="str">
        <f t="shared" si="22"/>
        <v>GER19970806</v>
      </c>
      <c r="D73" s="125" t="str">
        <f t="shared" si="23"/>
        <v>BINAY Noah</v>
      </c>
      <c r="E73" s="17" t="str">
        <f t="shared" si="24"/>
        <v>JUNIOREN SCHWALBE TEAM SACHSEN</v>
      </c>
      <c r="F73" s="138"/>
      <c r="G73" s="138"/>
      <c r="H73" s="118"/>
      <c r="I73" s="118"/>
      <c r="J73" s="138"/>
      <c r="K73" s="118">
        <v>3</v>
      </c>
      <c r="L73" s="118"/>
      <c r="M73" s="138"/>
      <c r="N73" s="138"/>
      <c r="O73" s="118"/>
      <c r="P73" s="118"/>
      <c r="Q73" s="138"/>
      <c r="R73" s="119">
        <f t="shared" si="25"/>
        <v>3</v>
      </c>
      <c r="S73" s="237"/>
      <c r="T73" s="241">
        <f>VLOOKUP(B73,AFTER3,12,0)</f>
        <v>10</v>
      </c>
      <c r="U73" s="145"/>
      <c r="V73" s="241">
        <f t="shared" si="21"/>
        <v>14</v>
      </c>
    </row>
    <row r="74" spans="1:31" ht="14.1" customHeight="1" x14ac:dyDescent="0.2">
      <c r="A74" s="124">
        <v>9</v>
      </c>
      <c r="B74" s="16">
        <v>75</v>
      </c>
      <c r="C74" s="17" t="str">
        <f t="shared" si="22"/>
        <v>SVK19981117</v>
      </c>
      <c r="D74" s="125" t="str">
        <f t="shared" si="23"/>
        <v>ZEMAN Alex</v>
      </c>
      <c r="E74" s="17" t="str">
        <f t="shared" si="24"/>
        <v>SLÁVIA ŠG TRENČÍN</v>
      </c>
      <c r="F74" s="138"/>
      <c r="G74" s="138"/>
      <c r="H74" s="118"/>
      <c r="I74" s="118"/>
      <c r="J74" s="138"/>
      <c r="K74" s="118">
        <v>2</v>
      </c>
      <c r="L74" s="118">
        <v>1</v>
      </c>
      <c r="M74" s="138"/>
      <c r="N74" s="138"/>
      <c r="O74" s="118"/>
      <c r="P74" s="118"/>
      <c r="Q74" s="138"/>
      <c r="R74" s="119">
        <f t="shared" si="25"/>
        <v>3</v>
      </c>
      <c r="S74" s="237"/>
      <c r="T74" s="241">
        <f>VLOOKUP(B74,AFTER3,12,0)</f>
        <v>11</v>
      </c>
      <c r="U74" s="145"/>
      <c r="V74" s="241">
        <f t="shared" si="21"/>
        <v>75</v>
      </c>
    </row>
    <row r="75" spans="1:31" ht="14.1" customHeight="1" x14ac:dyDescent="0.2">
      <c r="A75" s="124">
        <v>10</v>
      </c>
      <c r="B75" s="16">
        <v>54</v>
      </c>
      <c r="C75" s="17" t="str">
        <f t="shared" si="22"/>
        <v>POL19960621</v>
      </c>
      <c r="D75" s="125" t="str">
        <f t="shared" si="23"/>
        <v>TROSZOK Robert</v>
      </c>
      <c r="E75" s="17" t="str">
        <f t="shared" si="24"/>
        <v>GRUPA KOLARSKA GLIWICE BA</v>
      </c>
      <c r="F75" s="138"/>
      <c r="G75" s="138"/>
      <c r="H75" s="118"/>
      <c r="I75" s="118">
        <v>3</v>
      </c>
      <c r="J75" s="138"/>
      <c r="K75" s="118"/>
      <c r="L75" s="118"/>
      <c r="M75" s="138"/>
      <c r="N75" s="138"/>
      <c r="O75" s="118"/>
      <c r="P75" s="118"/>
      <c r="Q75" s="138"/>
      <c r="R75" s="119">
        <f t="shared" si="25"/>
        <v>3</v>
      </c>
      <c r="S75" s="237"/>
      <c r="T75" s="241">
        <f>VLOOKUP(B75,AFTER3,12,0)</f>
        <v>19</v>
      </c>
      <c r="U75" s="145"/>
      <c r="V75" s="241">
        <f t="shared" si="21"/>
        <v>54</v>
      </c>
    </row>
    <row r="76" spans="1:31" ht="14.1" customHeight="1" x14ac:dyDescent="0.2">
      <c r="A76" s="124">
        <v>11</v>
      </c>
      <c r="B76" s="16">
        <v>56</v>
      </c>
      <c r="C76" s="17" t="str">
        <f t="shared" si="22"/>
        <v>POL19970322</v>
      </c>
      <c r="D76" s="125" t="str">
        <f t="shared" si="23"/>
        <v>FOLTYN Maciej</v>
      </c>
      <c r="E76" s="17" t="str">
        <f t="shared" si="24"/>
        <v>GRUPA KOLARSKA GLIWICE BA</v>
      </c>
      <c r="F76" s="138"/>
      <c r="G76" s="138"/>
      <c r="H76" s="118"/>
      <c r="I76" s="118"/>
      <c r="J76" s="138"/>
      <c r="K76" s="118"/>
      <c r="L76" s="118">
        <v>3</v>
      </c>
      <c r="M76" s="138"/>
      <c r="N76" s="138"/>
      <c r="O76" s="118"/>
      <c r="P76" s="118"/>
      <c r="Q76" s="138"/>
      <c r="R76" s="119">
        <f t="shared" si="25"/>
        <v>3</v>
      </c>
      <c r="S76" s="237"/>
      <c r="T76" s="241">
        <f>VLOOKUP(B76,AFTER3,12,0)</f>
        <v>66</v>
      </c>
      <c r="U76" s="145"/>
      <c r="V76" s="241">
        <f t="shared" si="21"/>
        <v>56</v>
      </c>
    </row>
    <row r="77" spans="1:31" ht="14.1" customHeight="1" x14ac:dyDescent="0.2">
      <c r="A77" s="124">
        <v>12</v>
      </c>
      <c r="B77" s="16">
        <v>103</v>
      </c>
      <c r="C77" s="17" t="str">
        <f t="shared" si="22"/>
        <v>CZE19970319</v>
      </c>
      <c r="D77" s="125" t="str">
        <f t="shared" si="23"/>
        <v xml:space="preserve">NEUMAN Daniel </v>
      </c>
      <c r="E77" s="17" t="str">
        <f t="shared" si="24"/>
        <v xml:space="preserve">TJ STADION LOUNY </v>
      </c>
      <c r="F77" s="138"/>
      <c r="G77" s="138"/>
      <c r="H77" s="118"/>
      <c r="I77" s="118">
        <v>2</v>
      </c>
      <c r="J77" s="138"/>
      <c r="K77" s="118"/>
      <c r="L77" s="118"/>
      <c r="M77" s="138"/>
      <c r="N77" s="138"/>
      <c r="O77" s="118"/>
      <c r="P77" s="118"/>
      <c r="Q77" s="138"/>
      <c r="R77" s="119">
        <f t="shared" si="25"/>
        <v>2</v>
      </c>
      <c r="S77" s="237"/>
      <c r="T77" s="241">
        <f t="shared" si="20"/>
        <v>20</v>
      </c>
      <c r="U77" s="145"/>
      <c r="V77" s="241">
        <f t="shared" si="21"/>
        <v>103</v>
      </c>
    </row>
    <row r="78" spans="1:31" ht="14.1" customHeight="1" x14ac:dyDescent="0.2">
      <c r="A78" s="124">
        <v>13</v>
      </c>
      <c r="B78" s="16">
        <v>61</v>
      </c>
      <c r="C78" s="17" t="str">
        <f t="shared" si="22"/>
        <v>POL19960305</v>
      </c>
      <c r="D78" s="125" t="str">
        <f t="shared" si="23"/>
        <v>PRZEWIĘDA Paweł</v>
      </c>
      <c r="E78" s="17" t="str">
        <f t="shared" si="24"/>
        <v xml:space="preserve">DSR AUTHOR GÓRNIK WAŁBRZYCH </v>
      </c>
      <c r="F78" s="138"/>
      <c r="G78" s="138"/>
      <c r="H78" s="118">
        <v>2</v>
      </c>
      <c r="I78" s="118"/>
      <c r="J78" s="138"/>
      <c r="K78" s="118"/>
      <c r="L78" s="118"/>
      <c r="M78" s="138"/>
      <c r="N78" s="138"/>
      <c r="O78" s="118"/>
      <c r="P78" s="118"/>
      <c r="Q78" s="138"/>
      <c r="R78" s="119">
        <f t="shared" si="25"/>
        <v>2</v>
      </c>
      <c r="S78" s="237"/>
      <c r="T78" s="241">
        <f t="shared" si="20"/>
        <v>94</v>
      </c>
      <c r="U78" s="145"/>
      <c r="V78" s="241">
        <f t="shared" si="21"/>
        <v>61</v>
      </c>
    </row>
    <row r="79" spans="1:31" ht="14.1" customHeight="1" x14ac:dyDescent="0.2">
      <c r="A79" s="124">
        <v>14</v>
      </c>
      <c r="B79" s="16">
        <v>11</v>
      </c>
      <c r="C79" s="17" t="str">
        <f t="shared" si="22"/>
        <v>GER19961026</v>
      </c>
      <c r="D79" s="125" t="str">
        <f t="shared" si="23"/>
        <v>FRANZ Paul</v>
      </c>
      <c r="E79" s="17" t="str">
        <f t="shared" si="24"/>
        <v>JUNIOREN SCHWALBE TEAM SACHSEN</v>
      </c>
      <c r="F79" s="138"/>
      <c r="G79" s="138"/>
      <c r="H79" s="118">
        <v>1</v>
      </c>
      <c r="I79" s="118"/>
      <c r="J79" s="138"/>
      <c r="K79" s="118"/>
      <c r="L79" s="118"/>
      <c r="M79" s="138"/>
      <c r="N79" s="138"/>
      <c r="O79" s="118"/>
      <c r="P79" s="118"/>
      <c r="Q79" s="138"/>
      <c r="R79" s="119">
        <f t="shared" si="25"/>
        <v>1</v>
      </c>
      <c r="S79" s="237"/>
      <c r="T79" s="241">
        <f t="shared" si="20"/>
        <v>35</v>
      </c>
      <c r="U79" s="145"/>
      <c r="V79" s="241">
        <f t="shared" si="21"/>
        <v>11</v>
      </c>
    </row>
    <row r="80" spans="1:31" ht="14.1" customHeight="1" x14ac:dyDescent="0.2">
      <c r="A80" s="124">
        <v>15</v>
      </c>
      <c r="B80" s="16">
        <v>57</v>
      </c>
      <c r="C80" s="17" t="str">
        <f t="shared" si="22"/>
        <v>POL19970825</v>
      </c>
      <c r="D80" s="125" t="str">
        <f t="shared" si="23"/>
        <v>GRZEGORZYCA Dominik</v>
      </c>
      <c r="E80" s="17" t="str">
        <f t="shared" si="24"/>
        <v>GRUPA KOLARSKA GLIWICE BA</v>
      </c>
      <c r="F80" s="138"/>
      <c r="G80" s="138"/>
      <c r="H80" s="118"/>
      <c r="I80" s="118">
        <v>1</v>
      </c>
      <c r="J80" s="138"/>
      <c r="K80" s="118"/>
      <c r="L80" s="118"/>
      <c r="M80" s="138"/>
      <c r="N80" s="138"/>
      <c r="O80" s="118"/>
      <c r="P80" s="118"/>
      <c r="Q80" s="138"/>
      <c r="R80" s="119">
        <f t="shared" si="25"/>
        <v>1</v>
      </c>
      <c r="S80" s="237"/>
      <c r="T80" s="241">
        <f t="shared" si="20"/>
        <v>84</v>
      </c>
      <c r="U80" s="145"/>
      <c r="V80" s="241">
        <f t="shared" si="21"/>
        <v>57</v>
      </c>
    </row>
    <row r="81" spans="1:36" ht="14.1" hidden="1" customHeight="1" outlineLevel="1" x14ac:dyDescent="0.2">
      <c r="A81" s="124">
        <v>16</v>
      </c>
      <c r="B81" s="16">
        <v>95</v>
      </c>
      <c r="C81" s="17" t="str">
        <f t="shared" si="22"/>
        <v>CZE19970813</v>
      </c>
      <c r="D81" s="125" t="str">
        <f t="shared" si="23"/>
        <v xml:space="preserve">LAFUNTÁL Robert </v>
      </c>
      <c r="E81" s="17" t="str">
        <f t="shared" si="24"/>
        <v xml:space="preserve">TJ FAVORIT BRNO </v>
      </c>
      <c r="F81" s="138"/>
      <c r="G81" s="138"/>
      <c r="H81" s="118">
        <v>3</v>
      </c>
      <c r="I81" s="118"/>
      <c r="J81" s="138"/>
      <c r="K81" s="118"/>
      <c r="L81" s="118"/>
      <c r="M81" s="138"/>
      <c r="N81" s="138"/>
      <c r="O81" s="118"/>
      <c r="P81" s="118"/>
      <c r="Q81" s="138"/>
      <c r="R81" s="119" t="s">
        <v>216</v>
      </c>
      <c r="S81" s="237"/>
      <c r="T81" s="241" t="str">
        <f t="shared" si="20"/>
        <v/>
      </c>
      <c r="U81" s="145"/>
      <c r="V81" s="241">
        <f t="shared" si="21"/>
        <v>0</v>
      </c>
    </row>
    <row r="82" spans="1:36" ht="14.1" hidden="1" customHeight="1" outlineLevel="1" x14ac:dyDescent="0.2">
      <c r="A82" s="124">
        <v>17</v>
      </c>
      <c r="B82" s="16"/>
      <c r="C82" s="17" t="e">
        <f t="shared" ref="C82:C85" si="26">VLOOKUP($B82,STARTOVKA,2,0)</f>
        <v>#N/A</v>
      </c>
      <c r="D82" s="125" t="e">
        <f t="shared" ref="D82:D85" si="27">VLOOKUP($B82,STARTOVKA,3,0)</f>
        <v>#N/A</v>
      </c>
      <c r="E82" s="17" t="e">
        <f t="shared" ref="E82:E85" si="28">VLOOKUP($B82,STARTOVKA,4,0)</f>
        <v>#N/A</v>
      </c>
      <c r="F82" s="138"/>
      <c r="G82" s="138"/>
      <c r="H82" s="118"/>
      <c r="I82" s="118"/>
      <c r="J82" s="138"/>
      <c r="K82" s="118"/>
      <c r="L82" s="118"/>
      <c r="M82" s="138"/>
      <c r="N82" s="138"/>
      <c r="O82" s="118"/>
      <c r="P82" s="118"/>
      <c r="Q82" s="138"/>
      <c r="R82" s="119">
        <f t="shared" ref="R82" si="29">SUM(F82:Q82)</f>
        <v>0</v>
      </c>
      <c r="S82" s="237"/>
      <c r="T82" s="241" t="e">
        <f t="shared" si="20"/>
        <v>#N/A</v>
      </c>
      <c r="U82" s="145"/>
      <c r="V82" s="241">
        <f t="shared" si="21"/>
        <v>0</v>
      </c>
    </row>
    <row r="83" spans="1:36" ht="14.1" hidden="1" customHeight="1" outlineLevel="1" x14ac:dyDescent="0.2">
      <c r="A83" s="124">
        <v>18</v>
      </c>
      <c r="B83" s="16"/>
      <c r="C83" s="17" t="e">
        <f t="shared" si="26"/>
        <v>#N/A</v>
      </c>
      <c r="D83" s="125" t="e">
        <f t="shared" si="27"/>
        <v>#N/A</v>
      </c>
      <c r="E83" s="17" t="e">
        <f t="shared" si="28"/>
        <v>#N/A</v>
      </c>
      <c r="F83" s="138"/>
      <c r="G83" s="138"/>
      <c r="H83" s="118"/>
      <c r="I83" s="118"/>
      <c r="J83" s="138"/>
      <c r="K83" s="118"/>
      <c r="L83" s="118"/>
      <c r="M83" s="138"/>
      <c r="N83" s="138"/>
      <c r="O83" s="118"/>
      <c r="P83" s="118"/>
      <c r="Q83" s="138"/>
      <c r="R83" s="119">
        <f t="shared" ref="R83:R85" si="30">SUM(F83:Q83)</f>
        <v>0</v>
      </c>
      <c r="S83" s="237"/>
      <c r="T83" s="241" t="e">
        <f t="shared" si="20"/>
        <v>#N/A</v>
      </c>
      <c r="U83" s="145"/>
      <c r="V83" s="241">
        <f t="shared" si="21"/>
        <v>0</v>
      </c>
    </row>
    <row r="84" spans="1:36" ht="14.1" hidden="1" customHeight="1" outlineLevel="1" x14ac:dyDescent="0.2">
      <c r="A84" s="124">
        <v>19</v>
      </c>
      <c r="B84" s="16"/>
      <c r="C84" s="17" t="e">
        <f t="shared" si="26"/>
        <v>#N/A</v>
      </c>
      <c r="D84" s="125" t="e">
        <f t="shared" si="27"/>
        <v>#N/A</v>
      </c>
      <c r="E84" s="17" t="e">
        <f t="shared" si="28"/>
        <v>#N/A</v>
      </c>
      <c r="F84" s="138"/>
      <c r="G84" s="138"/>
      <c r="H84" s="118"/>
      <c r="I84" s="118"/>
      <c r="J84" s="138"/>
      <c r="K84" s="118"/>
      <c r="L84" s="118"/>
      <c r="M84" s="138"/>
      <c r="N84" s="138"/>
      <c r="O84" s="118"/>
      <c r="P84" s="118"/>
      <c r="Q84" s="138"/>
      <c r="R84" s="119">
        <f t="shared" si="30"/>
        <v>0</v>
      </c>
      <c r="S84" s="237"/>
      <c r="T84" s="241" t="e">
        <f t="shared" si="20"/>
        <v>#N/A</v>
      </c>
      <c r="U84" s="145"/>
      <c r="V84" s="241">
        <f t="shared" si="21"/>
        <v>0</v>
      </c>
    </row>
    <row r="85" spans="1:36" ht="14.1" hidden="1" customHeight="1" outlineLevel="1" x14ac:dyDescent="0.2">
      <c r="A85" s="124">
        <v>20</v>
      </c>
      <c r="B85" s="16"/>
      <c r="C85" s="17" t="e">
        <f t="shared" si="26"/>
        <v>#N/A</v>
      </c>
      <c r="D85" s="125" t="e">
        <f t="shared" si="27"/>
        <v>#N/A</v>
      </c>
      <c r="E85" s="17" t="e">
        <f t="shared" si="28"/>
        <v>#N/A</v>
      </c>
      <c r="F85" s="138"/>
      <c r="G85" s="138"/>
      <c r="H85" s="118"/>
      <c r="I85" s="118"/>
      <c r="J85" s="138"/>
      <c r="K85" s="118"/>
      <c r="L85" s="118"/>
      <c r="M85" s="138"/>
      <c r="N85" s="138"/>
      <c r="O85" s="118"/>
      <c r="P85" s="118"/>
      <c r="Q85" s="138"/>
      <c r="R85" s="119">
        <f t="shared" si="30"/>
        <v>0</v>
      </c>
      <c r="S85" s="237"/>
      <c r="T85" s="241" t="e">
        <f t="shared" si="20"/>
        <v>#N/A</v>
      </c>
      <c r="U85" s="145"/>
      <c r="V85" s="241">
        <f t="shared" si="21"/>
        <v>0</v>
      </c>
    </row>
    <row r="86" spans="1:36" ht="12.75" customHeight="1" collapsed="1" x14ac:dyDescent="0.2">
      <c r="A86" s="126"/>
      <c r="B86" s="126"/>
      <c r="C86" s="127"/>
      <c r="D86" s="126"/>
      <c r="E86" s="126"/>
      <c r="F86" s="126"/>
      <c r="G86" s="126"/>
      <c r="H86" s="126"/>
      <c r="I86" s="126"/>
      <c r="J86" s="126"/>
      <c r="K86" s="126"/>
      <c r="L86" s="126"/>
      <c r="M86" s="126"/>
      <c r="N86" s="126"/>
      <c r="O86" s="126"/>
      <c r="P86" s="126"/>
      <c r="Q86" s="126"/>
      <c r="R86" s="126"/>
      <c r="S86" s="128"/>
      <c r="V86" s="148"/>
    </row>
    <row r="87" spans="1:36" s="19" customFormat="1" ht="15" x14ac:dyDescent="0.2">
      <c r="A87" s="128"/>
      <c r="B87" s="128"/>
      <c r="C87" s="129"/>
      <c r="D87" s="128"/>
      <c r="E87" s="128"/>
      <c r="F87" s="128"/>
      <c r="G87" s="128"/>
      <c r="H87" s="128"/>
      <c r="I87" s="128"/>
      <c r="J87" s="128"/>
      <c r="K87" s="128"/>
      <c r="L87" s="128"/>
      <c r="M87" s="128"/>
      <c r="N87" s="128"/>
      <c r="O87" s="128"/>
      <c r="P87" s="128"/>
      <c r="Q87" s="128"/>
      <c r="R87" s="128"/>
      <c r="S87" s="128"/>
      <c r="T87" s="130"/>
      <c r="U87" s="148"/>
      <c r="V87" s="148"/>
      <c r="W87" s="148"/>
      <c r="X87" s="148"/>
      <c r="Y87" s="148"/>
      <c r="Z87" s="148"/>
      <c r="AA87" s="148"/>
      <c r="AB87" s="148"/>
      <c r="AD87" s="148"/>
      <c r="AE87" s="148"/>
      <c r="AF87" s="148"/>
      <c r="AG87" s="148"/>
      <c r="AH87" s="148"/>
      <c r="AI87" s="148"/>
      <c r="AJ87" s="148"/>
    </row>
    <row r="88" spans="1:36" s="19" customFormat="1" ht="15" x14ac:dyDescent="0.2">
      <c r="A88" s="128"/>
      <c r="B88" s="128"/>
      <c r="C88" s="129"/>
      <c r="D88" s="128"/>
      <c r="E88" s="128"/>
      <c r="F88" s="128"/>
      <c r="G88" s="128"/>
      <c r="H88" s="128"/>
      <c r="I88" s="128"/>
      <c r="J88" s="128"/>
      <c r="K88" s="128"/>
      <c r="L88" s="128"/>
      <c r="M88" s="128"/>
      <c r="N88" s="128"/>
      <c r="O88" s="128"/>
      <c r="P88" s="128"/>
      <c r="Q88" s="128"/>
      <c r="R88" s="128"/>
      <c r="S88" s="128"/>
      <c r="T88" s="130"/>
      <c r="U88" s="148"/>
      <c r="V88" s="148"/>
      <c r="W88" s="148"/>
      <c r="X88" s="148"/>
      <c r="Y88" s="148"/>
      <c r="Z88" s="148"/>
      <c r="AA88" s="148"/>
      <c r="AB88" s="148"/>
      <c r="AD88" s="148"/>
      <c r="AE88" s="148"/>
      <c r="AF88" s="148"/>
      <c r="AG88" s="148"/>
      <c r="AH88" s="148"/>
      <c r="AI88" s="148"/>
      <c r="AJ88" s="148"/>
    </row>
    <row r="89" spans="1:36" s="19" customFormat="1" ht="15" x14ac:dyDescent="0.2">
      <c r="A89" s="128"/>
      <c r="B89" s="128"/>
      <c r="C89" s="129"/>
      <c r="D89" s="128"/>
      <c r="E89" s="128"/>
      <c r="F89" s="128"/>
      <c r="G89" s="128"/>
      <c r="H89" s="128"/>
      <c r="I89" s="128"/>
      <c r="J89" s="128"/>
      <c r="K89" s="128"/>
      <c r="L89" s="128"/>
      <c r="M89" s="128"/>
      <c r="N89" s="128"/>
      <c r="O89" s="128"/>
      <c r="P89" s="128"/>
      <c r="Q89" s="128"/>
      <c r="R89" s="128"/>
      <c r="S89" s="128"/>
      <c r="T89" s="130"/>
      <c r="U89" s="148"/>
      <c r="V89" s="148"/>
      <c r="W89" s="148"/>
      <c r="X89" s="148"/>
      <c r="Y89" s="148"/>
      <c r="Z89" s="148"/>
      <c r="AA89" s="148"/>
      <c r="AB89" s="148"/>
      <c r="AD89" s="148"/>
      <c r="AE89" s="148"/>
      <c r="AF89" s="148"/>
      <c r="AG89" s="148"/>
      <c r="AH89" s="148"/>
      <c r="AI89" s="148"/>
      <c r="AJ89" s="148"/>
    </row>
    <row r="90" spans="1:36" s="19" customFormat="1" ht="15" x14ac:dyDescent="0.2">
      <c r="A90" s="128"/>
      <c r="B90" s="128"/>
      <c r="C90" s="129"/>
      <c r="D90" s="128"/>
      <c r="E90" s="128"/>
      <c r="F90" s="128"/>
      <c r="G90" s="128"/>
      <c r="H90" s="128"/>
      <c r="I90" s="128"/>
      <c r="J90" s="128"/>
      <c r="K90" s="128"/>
      <c r="L90" s="128"/>
      <c r="M90" s="128"/>
      <c r="N90" s="128"/>
      <c r="O90" s="128"/>
      <c r="P90" s="128"/>
      <c r="Q90" s="128"/>
      <c r="R90" s="128"/>
      <c r="S90" s="128"/>
      <c r="T90" s="130"/>
      <c r="U90" s="148"/>
      <c r="V90" s="148"/>
      <c r="W90" s="148"/>
      <c r="X90" s="148"/>
      <c r="Y90" s="148"/>
      <c r="Z90" s="148"/>
      <c r="AA90" s="148"/>
      <c r="AB90" s="148"/>
      <c r="AD90" s="148"/>
      <c r="AE90" s="148"/>
      <c r="AF90" s="148"/>
      <c r="AG90" s="148"/>
      <c r="AH90" s="148"/>
      <c r="AI90" s="148"/>
      <c r="AJ90" s="148"/>
    </row>
    <row r="91" spans="1:36" s="19" customFormat="1" ht="15" x14ac:dyDescent="0.2">
      <c r="A91" s="128"/>
      <c r="B91" s="128"/>
      <c r="C91" s="129"/>
      <c r="D91" s="128"/>
      <c r="E91" s="128"/>
      <c r="F91" s="128"/>
      <c r="G91" s="128"/>
      <c r="H91" s="128"/>
      <c r="I91" s="128"/>
      <c r="J91" s="128"/>
      <c r="K91" s="128"/>
      <c r="L91" s="128"/>
      <c r="M91" s="128"/>
      <c r="N91" s="128"/>
      <c r="O91" s="128"/>
      <c r="P91" s="128"/>
      <c r="Q91" s="128"/>
      <c r="R91" s="128"/>
      <c r="S91" s="128"/>
      <c r="T91" s="130"/>
      <c r="U91" s="148"/>
      <c r="V91" s="148"/>
      <c r="W91" s="148"/>
      <c r="X91" s="148"/>
      <c r="Y91" s="148"/>
      <c r="Z91" s="148"/>
      <c r="AA91" s="148"/>
      <c r="AB91" s="148"/>
      <c r="AD91" s="148"/>
      <c r="AE91" s="148"/>
      <c r="AF91" s="148"/>
      <c r="AG91" s="148"/>
      <c r="AH91" s="148"/>
      <c r="AI91" s="148"/>
      <c r="AJ91" s="148"/>
    </row>
    <row r="92" spans="1:36" s="19" customFormat="1" ht="15" x14ac:dyDescent="0.2">
      <c r="A92" s="128"/>
      <c r="B92" s="128"/>
      <c r="C92" s="129"/>
      <c r="D92" s="128"/>
      <c r="E92" s="128"/>
      <c r="F92" s="128"/>
      <c r="G92" s="128"/>
      <c r="H92" s="128"/>
      <c r="I92" s="128"/>
      <c r="J92" s="128"/>
      <c r="K92" s="128"/>
      <c r="L92" s="128"/>
      <c r="M92" s="128"/>
      <c r="N92" s="128"/>
      <c r="O92" s="128"/>
      <c r="P92" s="128"/>
      <c r="Q92" s="128"/>
      <c r="R92" s="128"/>
      <c r="S92" s="128"/>
      <c r="T92" s="130"/>
      <c r="U92" s="148"/>
      <c r="V92" s="148"/>
      <c r="W92" s="148"/>
      <c r="X92" s="148"/>
      <c r="Y92" s="148"/>
      <c r="Z92" s="148"/>
      <c r="AA92" s="148"/>
      <c r="AB92" s="148"/>
      <c r="AD92" s="148"/>
      <c r="AE92" s="148"/>
      <c r="AF92" s="148"/>
      <c r="AG92" s="148"/>
      <c r="AH92" s="148"/>
      <c r="AI92" s="148"/>
      <c r="AJ92" s="148"/>
    </row>
    <row r="95" spans="1:36" ht="6" customHeight="1" x14ac:dyDescent="0.2">
      <c r="A95" s="222"/>
      <c r="B95" s="222"/>
      <c r="C95" s="222"/>
      <c r="D95" s="222"/>
      <c r="E95" s="222"/>
      <c r="F95" s="222"/>
      <c r="G95" s="222"/>
      <c r="H95" s="222"/>
      <c r="I95" s="222"/>
      <c r="J95" s="222"/>
      <c r="K95" s="222"/>
      <c r="L95" s="222"/>
      <c r="M95" s="222"/>
      <c r="N95" s="222"/>
      <c r="O95" s="222"/>
      <c r="P95" s="222"/>
      <c r="Q95" s="222"/>
      <c r="R95" s="222"/>
      <c r="S95" s="239"/>
    </row>
    <row r="96" spans="1:36" x14ac:dyDescent="0.2">
      <c r="A96" s="131"/>
      <c r="B96" s="131"/>
      <c r="C96" s="132"/>
      <c r="D96" s="131"/>
      <c r="E96" s="131"/>
      <c r="F96" s="131"/>
      <c r="G96" s="131"/>
      <c r="H96" s="131"/>
      <c r="I96" s="131"/>
      <c r="J96" s="131"/>
      <c r="K96" s="131"/>
      <c r="L96" s="131"/>
      <c r="M96" s="131"/>
      <c r="N96" s="131"/>
      <c r="O96" s="131"/>
      <c r="P96" s="131"/>
      <c r="Q96" s="131"/>
      <c r="R96" s="131"/>
      <c r="S96" s="240"/>
    </row>
    <row r="97" spans="1:36" x14ac:dyDescent="0.2">
      <c r="A97" s="131"/>
      <c r="B97" s="131"/>
      <c r="C97" s="132"/>
      <c r="D97" s="131"/>
      <c r="E97" s="131"/>
      <c r="F97" s="131"/>
      <c r="G97" s="131"/>
      <c r="H97" s="131"/>
      <c r="I97" s="131"/>
      <c r="J97" s="131"/>
      <c r="K97" s="131"/>
      <c r="L97" s="131"/>
      <c r="M97" s="131"/>
      <c r="N97" s="131"/>
      <c r="O97" s="131"/>
      <c r="P97" s="131"/>
      <c r="Q97" s="131"/>
      <c r="R97" s="131"/>
      <c r="S97" s="240"/>
    </row>
    <row r="98" spans="1:36" s="92" customFormat="1" x14ac:dyDescent="0.2">
      <c r="A98" s="131"/>
      <c r="B98" s="131"/>
      <c r="C98" s="132"/>
      <c r="D98" s="131"/>
      <c r="E98" s="131"/>
      <c r="F98" s="131"/>
      <c r="G98" s="131"/>
      <c r="H98" s="131"/>
      <c r="I98" s="131"/>
      <c r="J98" s="131"/>
      <c r="K98" s="131"/>
      <c r="L98" s="131"/>
      <c r="M98" s="131"/>
      <c r="N98" s="131"/>
      <c r="O98" s="131"/>
      <c r="P98" s="131"/>
      <c r="Q98" s="131"/>
      <c r="R98" s="131"/>
      <c r="S98" s="240"/>
      <c r="U98" s="141"/>
      <c r="V98" s="141"/>
      <c r="W98" s="141"/>
      <c r="X98" s="141"/>
      <c r="Y98" s="141"/>
      <c r="Z98" s="141"/>
      <c r="AA98" s="141"/>
      <c r="AB98" s="141"/>
      <c r="AC98"/>
      <c r="AD98" s="141"/>
      <c r="AE98" s="141"/>
      <c r="AF98" s="141"/>
      <c r="AG98" s="141"/>
      <c r="AH98" s="141"/>
      <c r="AI98" s="141"/>
      <c r="AJ98" s="141"/>
    </row>
    <row r="99" spans="1:36" s="92" customFormat="1" x14ac:dyDescent="0.2">
      <c r="A99" s="131"/>
      <c r="B99" s="131"/>
      <c r="C99" s="132"/>
      <c r="D99" s="131"/>
      <c r="E99" s="131"/>
      <c r="F99" s="131"/>
      <c r="G99" s="131"/>
      <c r="H99" s="131"/>
      <c r="I99" s="131"/>
      <c r="J99" s="131"/>
      <c r="K99" s="131"/>
      <c r="L99" s="131"/>
      <c r="M99" s="131"/>
      <c r="N99" s="131"/>
      <c r="O99" s="131"/>
      <c r="P99" s="131"/>
      <c r="Q99" s="131"/>
      <c r="R99" s="131"/>
      <c r="S99" s="240"/>
      <c r="U99" s="141"/>
      <c r="V99" s="141"/>
      <c r="W99" s="141"/>
      <c r="X99" s="141"/>
      <c r="Y99" s="141"/>
      <c r="Z99" s="141"/>
      <c r="AA99" s="141"/>
      <c r="AB99" s="141"/>
      <c r="AC99"/>
      <c r="AD99" s="141"/>
      <c r="AE99" s="141"/>
      <c r="AF99" s="141"/>
      <c r="AG99" s="141"/>
      <c r="AH99" s="141"/>
      <c r="AI99" s="141"/>
      <c r="AJ99" s="141"/>
    </row>
    <row r="100" spans="1:36" s="92" customFormat="1" x14ac:dyDescent="0.2">
      <c r="A100" s="131"/>
      <c r="B100" s="131"/>
      <c r="C100" s="132"/>
      <c r="D100" s="131"/>
      <c r="E100" s="131"/>
      <c r="F100" s="131"/>
      <c r="G100" s="131"/>
      <c r="H100" s="131"/>
      <c r="I100" s="131"/>
      <c r="J100" s="131"/>
      <c r="K100" s="131"/>
      <c r="L100" s="131"/>
      <c r="M100" s="131"/>
      <c r="N100" s="131"/>
      <c r="O100" s="131"/>
      <c r="P100" s="131"/>
      <c r="Q100" s="131"/>
      <c r="R100" s="131"/>
      <c r="S100" s="240"/>
      <c r="U100" s="141"/>
      <c r="V100" s="141"/>
      <c r="W100" s="141"/>
      <c r="X100" s="141"/>
      <c r="Y100" s="141"/>
      <c r="Z100" s="141"/>
      <c r="AA100" s="141"/>
      <c r="AB100" s="141"/>
      <c r="AC100"/>
      <c r="AD100" s="141"/>
      <c r="AE100" s="141"/>
      <c r="AF100" s="141"/>
      <c r="AG100" s="141"/>
      <c r="AH100" s="141"/>
      <c r="AI100" s="141"/>
      <c r="AJ100" s="141"/>
    </row>
    <row r="101" spans="1:36" s="92" customFormat="1" x14ac:dyDescent="0.2">
      <c r="A101" s="131"/>
      <c r="B101" s="131"/>
      <c r="C101" s="132"/>
      <c r="D101" s="131"/>
      <c r="E101" s="131"/>
      <c r="F101" s="131"/>
      <c r="G101" s="131"/>
      <c r="H101" s="131"/>
      <c r="I101" s="131"/>
      <c r="J101" s="131"/>
      <c r="K101" s="131"/>
      <c r="L101" s="131"/>
      <c r="M101" s="131"/>
      <c r="N101" s="131"/>
      <c r="O101" s="131"/>
      <c r="P101" s="131"/>
      <c r="Q101" s="131"/>
      <c r="R101" s="131"/>
      <c r="S101" s="240"/>
      <c r="U101" s="141"/>
      <c r="V101" s="141"/>
      <c r="W101" s="141"/>
      <c r="X101" s="141"/>
      <c r="Y101" s="141"/>
      <c r="Z101" s="141"/>
      <c r="AA101" s="141"/>
      <c r="AB101" s="141"/>
      <c r="AC101"/>
      <c r="AD101" s="141"/>
      <c r="AE101" s="141"/>
      <c r="AF101" s="141"/>
      <c r="AG101" s="141"/>
      <c r="AH101" s="141"/>
      <c r="AI101" s="141"/>
      <c r="AJ101" s="141"/>
    </row>
    <row r="102" spans="1:36" s="92" customFormat="1" ht="6" customHeight="1" x14ac:dyDescent="0.2">
      <c r="A102" s="222"/>
      <c r="B102" s="222"/>
      <c r="C102" s="222"/>
      <c r="D102" s="222"/>
      <c r="E102" s="222"/>
      <c r="F102" s="222"/>
      <c r="G102" s="222"/>
      <c r="H102" s="222"/>
      <c r="I102" s="222"/>
      <c r="J102" s="222"/>
      <c r="K102" s="222"/>
      <c r="L102" s="222"/>
      <c r="M102" s="222"/>
      <c r="N102" s="222"/>
      <c r="O102" s="222"/>
      <c r="P102" s="222"/>
      <c r="Q102" s="222"/>
      <c r="R102" s="222"/>
      <c r="S102" s="239"/>
      <c r="U102" s="141"/>
      <c r="V102" s="141"/>
      <c r="W102" s="141"/>
      <c r="X102" s="141"/>
      <c r="Y102" s="141"/>
      <c r="Z102" s="141"/>
      <c r="AA102" s="141"/>
      <c r="AB102" s="141"/>
      <c r="AC102"/>
      <c r="AD102" s="141"/>
      <c r="AE102" s="141"/>
      <c r="AF102" s="141"/>
      <c r="AG102" s="141"/>
      <c r="AH102" s="141"/>
      <c r="AI102" s="141"/>
      <c r="AJ102" s="141"/>
    </row>
    <row r="103" spans="1:36" s="92" customFormat="1" ht="11.45" customHeight="1" x14ac:dyDescent="0.2">
      <c r="A103" s="315" t="s">
        <v>46</v>
      </c>
      <c r="B103" s="315"/>
      <c r="C103" s="315"/>
      <c r="D103" s="315"/>
      <c r="E103" s="315"/>
      <c r="F103" s="315"/>
      <c r="G103" s="315"/>
      <c r="H103" s="315"/>
      <c r="I103" s="315"/>
      <c r="J103" s="315"/>
      <c r="K103" s="315"/>
      <c r="L103" s="315"/>
      <c r="M103" s="315"/>
      <c r="N103" s="315"/>
      <c r="O103" s="315"/>
      <c r="P103" s="315"/>
      <c r="Q103" s="315"/>
      <c r="R103" s="315"/>
      <c r="S103" s="239"/>
      <c r="U103" s="141"/>
      <c r="V103" s="141"/>
      <c r="W103" s="141"/>
      <c r="X103" s="141"/>
      <c r="Y103" s="141"/>
      <c r="Z103" s="141"/>
      <c r="AA103" s="141"/>
      <c r="AB103" s="141"/>
      <c r="AC103"/>
      <c r="AD103" s="141"/>
      <c r="AE103" s="141"/>
      <c r="AF103" s="141"/>
      <c r="AG103" s="141"/>
      <c r="AH103" s="141"/>
      <c r="AI103" s="141"/>
      <c r="AJ103" s="141"/>
    </row>
  </sheetData>
  <sortState ref="B72:T76">
    <sortCondition ref="T72"/>
  </sortState>
  <mergeCells count="41">
    <mergeCell ref="A1:R1"/>
    <mergeCell ref="A2:R2"/>
    <mergeCell ref="D3:K3"/>
    <mergeCell ref="A5:R5"/>
    <mergeCell ref="F7:G7"/>
    <mergeCell ref="H7:J7"/>
    <mergeCell ref="K7:N7"/>
    <mergeCell ref="O7:Q7"/>
    <mergeCell ref="F8:G8"/>
    <mergeCell ref="H8:J8"/>
    <mergeCell ref="K8:N8"/>
    <mergeCell ref="O8:Q8"/>
    <mergeCell ref="A10:E10"/>
    <mergeCell ref="F10:F11"/>
    <mergeCell ref="G10:G11"/>
    <mergeCell ref="H10:H11"/>
    <mergeCell ref="I10:I11"/>
    <mergeCell ref="J10:J11"/>
    <mergeCell ref="Q10:Q11"/>
    <mergeCell ref="B11:E11"/>
    <mergeCell ref="M10:M11"/>
    <mergeCell ref="N10:N11"/>
    <mergeCell ref="O10:O11"/>
    <mergeCell ref="P10:P11"/>
    <mergeCell ref="K10:K11"/>
    <mergeCell ref="L10:L11"/>
    <mergeCell ref="A64:E64"/>
    <mergeCell ref="F64:F65"/>
    <mergeCell ref="G64:G65"/>
    <mergeCell ref="H64:H65"/>
    <mergeCell ref="I64:I65"/>
    <mergeCell ref="A103:R103"/>
    <mergeCell ref="M64:M65"/>
    <mergeCell ref="N64:N65"/>
    <mergeCell ref="O64:O65"/>
    <mergeCell ref="P64:P65"/>
    <mergeCell ref="Q64:Q65"/>
    <mergeCell ref="B65:E65"/>
    <mergeCell ref="J64:J65"/>
    <mergeCell ref="K64:K65"/>
    <mergeCell ref="L64:L65"/>
  </mergeCells>
  <conditionalFormatting sqref="Z12:Z26 V12:V61">
    <cfRule type="cellIs" dxfId="1" priority="3" operator="equal">
      <formula>0</formula>
    </cfRule>
  </conditionalFormatting>
  <conditionalFormatting sqref="V66:V85">
    <cfRule type="cellIs" dxfId="0" priority="1" operator="equal">
      <formula>0</formula>
    </cfRule>
  </conditionalFormatting>
  <pageMargins left="0.39370078740157483" right="0.23622047244094491" top="0.31496062992125984" bottom="0.31496062992125984" header="0.23622047244094491" footer="0.19685039370078741"/>
  <pageSetup paperSize="9" scale="68" orientation="portrait" horizontalDpi="4294967294" verticalDpi="4294967293"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dimension ref="B1:AI45"/>
  <sheetViews>
    <sheetView zoomScale="70" zoomScaleNormal="70" workbookViewId="0"/>
  </sheetViews>
  <sheetFormatPr defaultColWidth="8.85546875" defaultRowHeight="12.75" outlineLevelCol="1" x14ac:dyDescent="0.2"/>
  <cols>
    <col min="2" max="2" width="4" style="22" customWidth="1"/>
    <col min="3" max="3" width="9.42578125" style="1" customWidth="1"/>
    <col min="4" max="4" width="46.140625" style="22" customWidth="1"/>
    <col min="5" max="5" width="1" style="22" customWidth="1"/>
    <col min="6" max="6" width="6.85546875" style="22" bestFit="1" customWidth="1"/>
    <col min="7" max="7" width="9.7109375" style="22" customWidth="1"/>
    <col min="8" max="8" width="10.7109375" style="22" customWidth="1"/>
    <col min="9" max="9" width="5.85546875" style="22" hidden="1" customWidth="1" outlineLevel="1"/>
    <col min="10" max="10" width="0.85546875" style="22" customWidth="1" collapsed="1"/>
    <col min="11" max="11" width="6.85546875" style="22" customWidth="1"/>
    <col min="12" max="12" width="9.7109375" style="22" customWidth="1"/>
    <col min="13" max="13" width="10.7109375" style="22" customWidth="1"/>
    <col min="14" max="14" width="5.85546875" style="22" hidden="1" customWidth="1" outlineLevel="1"/>
    <col min="15" max="15" width="0.85546875" style="22" customWidth="1" collapsed="1"/>
    <col min="16" max="16" width="6.85546875" style="22" customWidth="1"/>
    <col min="17" max="17" width="9.7109375" style="22" customWidth="1"/>
    <col min="18" max="18" width="10.7109375" style="22" customWidth="1"/>
    <col min="19" max="19" width="5.85546875" style="22" hidden="1" customWidth="1" outlineLevel="1"/>
    <col min="20" max="20" width="0.85546875" style="22" customWidth="1" collapsed="1"/>
    <col min="21" max="21" width="6.85546875" style="22" customWidth="1"/>
    <col min="22" max="22" width="9.7109375" style="22" customWidth="1"/>
    <col min="23" max="23" width="10.7109375" style="22" customWidth="1"/>
    <col min="24" max="24" width="5.85546875" style="22" hidden="1" customWidth="1" outlineLevel="1"/>
    <col min="25" max="25" width="0.85546875" style="22" customWidth="1" collapsed="1"/>
    <col min="26" max="26" width="11.5703125" style="22" bestFit="1" customWidth="1"/>
    <col min="27" max="27" width="11" style="22" customWidth="1"/>
    <col min="29" max="29" width="8.85546875" hidden="1" customWidth="1" outlineLevel="1"/>
    <col min="30" max="30" width="5.42578125" hidden="1" customWidth="1" outlineLevel="1"/>
    <col min="31" max="31" width="12.42578125" hidden="1" customWidth="1" outlineLevel="1"/>
    <col min="32" max="32" width="3.7109375" hidden="1" customWidth="1" outlineLevel="1"/>
    <col min="33" max="33" width="4.140625" hidden="1" customWidth="1" outlineLevel="1"/>
    <col min="34" max="34" width="12.28515625" hidden="1" customWidth="1" outlineLevel="1"/>
    <col min="35" max="35" width="8.85546875" collapsed="1"/>
  </cols>
  <sheetData>
    <row r="1" spans="2:34" ht="33.75" customHeight="1" x14ac:dyDescent="0.2">
      <c r="B1" s="289" t="str">
        <f>CTRL!B7</f>
        <v>R E G I O N E M   O R L I C K A   L A N Š K R O U N   2 0 1 4</v>
      </c>
      <c r="C1" s="289"/>
      <c r="D1" s="289"/>
      <c r="E1" s="289"/>
      <c r="F1" s="289"/>
      <c r="G1" s="289"/>
      <c r="H1" s="289"/>
      <c r="I1" s="289"/>
      <c r="J1" s="289"/>
      <c r="K1" s="289"/>
      <c r="L1" s="289"/>
      <c r="M1" s="289"/>
      <c r="N1" s="289"/>
      <c r="O1" s="289"/>
      <c r="P1" s="289"/>
      <c r="Q1" s="289"/>
      <c r="R1" s="289"/>
      <c r="S1" s="289"/>
      <c r="T1" s="289"/>
      <c r="U1" s="289"/>
      <c r="V1" s="289"/>
      <c r="W1" s="289"/>
      <c r="X1" s="289"/>
      <c r="Y1" s="289"/>
      <c r="Z1" s="289"/>
      <c r="AA1" s="289"/>
    </row>
    <row r="2" spans="2:34" ht="15.75" x14ac:dyDescent="0.2">
      <c r="B2" s="284" t="str">
        <f>CTRL!B8</f>
        <v>28. ročník mezinárodního cyklistického závodu juniorů / 28th edition of international cycling race of juniors</v>
      </c>
      <c r="C2" s="284"/>
      <c r="D2" s="284"/>
      <c r="E2" s="284"/>
      <c r="F2" s="284"/>
      <c r="G2" s="284"/>
      <c r="H2" s="284"/>
      <c r="I2" s="284"/>
      <c r="J2" s="284"/>
      <c r="K2" s="284"/>
      <c r="L2" s="284"/>
      <c r="M2" s="284"/>
      <c r="N2" s="284"/>
      <c r="O2" s="284"/>
      <c r="P2" s="284"/>
      <c r="Q2" s="284"/>
      <c r="R2" s="284"/>
      <c r="S2" s="284"/>
      <c r="T2" s="284"/>
      <c r="U2" s="284"/>
      <c r="V2" s="284"/>
      <c r="W2" s="284"/>
      <c r="X2" s="284"/>
      <c r="Y2" s="284"/>
      <c r="Z2" s="284"/>
      <c r="AA2" s="284"/>
    </row>
    <row r="3" spans="2:34" ht="18.75" x14ac:dyDescent="0.3">
      <c r="C3" s="22"/>
      <c r="D3" s="285" t="str">
        <f>CTRL!B22</f>
        <v xml:space="preserve">po 1. etapě / after 1st Stage  </v>
      </c>
      <c r="E3" s="285"/>
      <c r="F3" s="285"/>
      <c r="G3" s="285"/>
      <c r="H3" s="285"/>
      <c r="I3" s="285"/>
      <c r="J3" s="285"/>
      <c r="K3" s="285"/>
      <c r="L3" s="285"/>
      <c r="M3" s="285"/>
      <c r="N3" s="285"/>
      <c r="O3" s="285"/>
      <c r="P3" s="285"/>
      <c r="Q3" s="285"/>
      <c r="R3" s="285"/>
      <c r="S3" s="285"/>
      <c r="T3" s="285"/>
      <c r="U3" s="285"/>
      <c r="V3" s="285"/>
      <c r="W3" s="285"/>
      <c r="X3" s="285"/>
      <c r="Y3" s="285"/>
      <c r="Z3"/>
      <c r="AA3" s="2" t="str">
        <f>"Com.no.: 10/" &amp; CTRL!B27</f>
        <v>Com.no.: 10/31</v>
      </c>
    </row>
    <row r="4" spans="2:34" x14ac:dyDescent="0.2">
      <c r="B4" s="13" t="str">
        <f>"Datum / Date: "&amp;TEXT(CTRL!B10,"dd.mm.rrrr")</f>
        <v>Datum / Date: 08.08.2014</v>
      </c>
      <c r="C4" s="22"/>
      <c r="D4" s="1"/>
      <c r="Z4"/>
      <c r="AA4" s="14" t="str">
        <f>"Místo konání / Place: "&amp;CTRL!B16&amp;""</f>
        <v>Místo konání / Place: Lanškroun (CZE)</v>
      </c>
    </row>
    <row r="5" spans="2:34" ht="21" x14ac:dyDescent="0.2">
      <c r="B5" s="286" t="s">
        <v>225</v>
      </c>
      <c r="C5" s="286"/>
      <c r="D5" s="286"/>
      <c r="E5" s="286"/>
      <c r="F5" s="286"/>
      <c r="G5" s="286"/>
      <c r="H5" s="286"/>
      <c r="I5" s="286"/>
      <c r="J5" s="286"/>
      <c r="K5" s="286"/>
      <c r="L5" s="286"/>
      <c r="M5" s="286"/>
      <c r="N5" s="286"/>
      <c r="O5" s="286"/>
      <c r="P5" s="286"/>
      <c r="Q5" s="286"/>
      <c r="R5" s="286"/>
      <c r="S5" s="286"/>
      <c r="T5" s="286"/>
      <c r="U5" s="286"/>
      <c r="V5" s="286"/>
      <c r="W5" s="286"/>
      <c r="X5" s="286"/>
      <c r="Y5" s="286"/>
      <c r="Z5" s="286"/>
      <c r="AA5" s="286"/>
    </row>
    <row r="6" spans="2:34" ht="9" customHeight="1" x14ac:dyDescent="0.2">
      <c r="C6" s="22"/>
      <c r="D6" s="1"/>
      <c r="Z6"/>
      <c r="AA6"/>
    </row>
    <row r="7" spans="2:34" x14ac:dyDescent="0.2">
      <c r="B7" s="260" t="s">
        <v>0</v>
      </c>
      <c r="C7" s="260" t="s">
        <v>12</v>
      </c>
      <c r="D7" s="260" t="s">
        <v>4</v>
      </c>
      <c r="E7" s="210"/>
      <c r="F7" s="328" t="s">
        <v>230</v>
      </c>
      <c r="G7" s="328"/>
      <c r="H7" s="328"/>
      <c r="I7" s="260" t="s">
        <v>23</v>
      </c>
      <c r="J7" s="210"/>
      <c r="K7" s="328" t="s">
        <v>24</v>
      </c>
      <c r="L7" s="328"/>
      <c r="M7" s="328"/>
      <c r="N7" s="260" t="s">
        <v>24</v>
      </c>
      <c r="O7" s="210"/>
      <c r="P7" s="328" t="s">
        <v>25</v>
      </c>
      <c r="Q7" s="328"/>
      <c r="R7" s="328"/>
      <c r="S7" s="260" t="s">
        <v>25</v>
      </c>
      <c r="T7" s="210"/>
      <c r="U7" s="328" t="s">
        <v>26</v>
      </c>
      <c r="V7" s="328"/>
      <c r="W7" s="328"/>
      <c r="X7" s="260" t="s">
        <v>26</v>
      </c>
      <c r="Y7" s="210"/>
      <c r="Z7" s="260" t="s">
        <v>27</v>
      </c>
      <c r="AA7" s="260" t="s">
        <v>28</v>
      </c>
      <c r="AC7" s="260" t="s">
        <v>247</v>
      </c>
    </row>
    <row r="8" spans="2:34" x14ac:dyDescent="0.2">
      <c r="B8" s="86" t="s">
        <v>6</v>
      </c>
      <c r="C8" s="86" t="s">
        <v>11</v>
      </c>
      <c r="D8" s="86" t="s">
        <v>15</v>
      </c>
      <c r="E8" s="211"/>
      <c r="F8" s="86" t="s">
        <v>231</v>
      </c>
      <c r="G8" s="86" t="s">
        <v>61</v>
      </c>
      <c r="H8" s="86" t="s">
        <v>232</v>
      </c>
      <c r="I8" s="86" t="s">
        <v>233</v>
      </c>
      <c r="J8" s="211"/>
      <c r="K8" s="86" t="s">
        <v>231</v>
      </c>
      <c r="L8" s="86" t="s">
        <v>61</v>
      </c>
      <c r="M8" s="86" t="s">
        <v>232</v>
      </c>
      <c r="N8" s="86" t="s">
        <v>233</v>
      </c>
      <c r="O8" s="211"/>
      <c r="P8" s="86" t="s">
        <v>231</v>
      </c>
      <c r="Q8" s="86" t="s">
        <v>61</v>
      </c>
      <c r="R8" s="86" t="s">
        <v>232</v>
      </c>
      <c r="S8" s="86" t="s">
        <v>233</v>
      </c>
      <c r="T8" s="211"/>
      <c r="U8" s="86" t="s">
        <v>231</v>
      </c>
      <c r="V8" s="86" t="s">
        <v>61</v>
      </c>
      <c r="W8" s="86" t="s">
        <v>232</v>
      </c>
      <c r="X8" s="86" t="s">
        <v>233</v>
      </c>
      <c r="Y8" s="211"/>
      <c r="Z8" s="86" t="s">
        <v>29</v>
      </c>
      <c r="AA8" s="86" t="s">
        <v>30</v>
      </c>
      <c r="AC8" s="86" t="s">
        <v>30</v>
      </c>
    </row>
    <row r="9" spans="2:34" ht="8.25" customHeight="1" thickBot="1" x14ac:dyDescent="0.25">
      <c r="C9" s="22"/>
      <c r="D9" s="1"/>
      <c r="Z9"/>
      <c r="AA9"/>
    </row>
    <row r="10" spans="2:34" ht="15.75" x14ac:dyDescent="0.2">
      <c r="B10" s="327" t="s">
        <v>224</v>
      </c>
      <c r="C10" s="327"/>
      <c r="D10" s="327"/>
      <c r="E10" s="327"/>
      <c r="F10" s="327"/>
      <c r="G10" s="327"/>
      <c r="H10" s="327"/>
      <c r="I10" s="327"/>
      <c r="J10" s="327"/>
      <c r="K10" s="327"/>
      <c r="L10" s="327"/>
      <c r="M10" s="327"/>
      <c r="N10" s="327"/>
      <c r="O10" s="327"/>
      <c r="P10" s="327"/>
      <c r="Q10" s="327"/>
      <c r="R10" s="327"/>
      <c r="S10" s="327"/>
      <c r="T10" s="327"/>
      <c r="U10" s="327"/>
      <c r="V10" s="327"/>
      <c r="W10" s="327"/>
      <c r="X10" s="327"/>
      <c r="Y10" s="327"/>
      <c r="Z10" s="327"/>
      <c r="AA10" s="327"/>
    </row>
    <row r="11" spans="2:34" x14ac:dyDescent="0.2">
      <c r="B11" s="26"/>
      <c r="C11" s="26"/>
      <c r="D11" s="26"/>
      <c r="E11" s="26"/>
      <c r="F11" s="26"/>
      <c r="G11" s="26"/>
      <c r="H11" s="26"/>
      <c r="I11" s="26"/>
      <c r="J11" s="26"/>
      <c r="K11" s="26"/>
      <c r="L11" s="26"/>
      <c r="M11" s="26"/>
      <c r="N11" s="26"/>
      <c r="O11" s="26"/>
      <c r="P11" s="26"/>
      <c r="Q11" s="26"/>
      <c r="R11" s="26"/>
      <c r="S11" s="26"/>
      <c r="T11" s="26"/>
      <c r="U11" s="26"/>
      <c r="V11" s="26"/>
      <c r="W11" s="26"/>
      <c r="X11" s="26"/>
      <c r="Y11" s="26"/>
      <c r="Z11" s="26"/>
      <c r="AA11" s="26"/>
    </row>
    <row r="12" spans="2:34" ht="29.25" customHeight="1" x14ac:dyDescent="0.2">
      <c r="B12" s="55">
        <v>1</v>
      </c>
      <c r="C12" s="59" t="s">
        <v>302</v>
      </c>
      <c r="D12" s="339" t="str">
        <f t="shared" ref="D12:D29" si="0">VLOOKUP(C12,ODDIL,2,0)</f>
        <v>TEAM BRANDENBURG - RSC COTTBUS</v>
      </c>
      <c r="E12" s="206"/>
      <c r="F12" s="207"/>
      <c r="G12" s="208"/>
      <c r="H12" s="213"/>
      <c r="I12" s="209"/>
      <c r="J12" s="205"/>
      <c r="K12" s="207"/>
      <c r="L12" s="208"/>
      <c r="M12" s="213"/>
      <c r="N12" s="209"/>
      <c r="O12" s="206"/>
      <c r="P12" s="207"/>
      <c r="Q12" s="208"/>
      <c r="R12" s="213"/>
      <c r="S12" s="209"/>
      <c r="T12" s="206"/>
      <c r="U12" s="207"/>
      <c r="V12" s="208"/>
      <c r="W12" s="213"/>
      <c r="X12" s="209">
        <v>44</v>
      </c>
      <c r="Y12" s="212"/>
      <c r="Z12" s="266">
        <f t="shared" ref="Z12" si="1">G12+L12+Q12+V12</f>
        <v>0</v>
      </c>
      <c r="AA12" s="208">
        <f t="shared" ref="AA12" si="2">Z12-$Z$12</f>
        <v>0</v>
      </c>
      <c r="AC12">
        <f>MIN(F12,K12,P12,U12)</f>
        <v>0</v>
      </c>
      <c r="AD12" s="243"/>
      <c r="AE12" s="244"/>
      <c r="AF12" s="243"/>
      <c r="AG12" s="243"/>
      <c r="AH12" s="243"/>
    </row>
    <row r="13" spans="2:34" ht="29.25" customHeight="1" x14ac:dyDescent="0.2">
      <c r="B13" s="55">
        <v>2</v>
      </c>
      <c r="C13" s="59" t="s">
        <v>44</v>
      </c>
      <c r="D13" s="339" t="str">
        <f t="shared" si="0"/>
        <v xml:space="preserve">TJ FAVORIT BRNO </v>
      </c>
      <c r="E13" s="206"/>
      <c r="F13" s="207"/>
      <c r="G13" s="208"/>
      <c r="H13" s="213"/>
      <c r="I13" s="209"/>
      <c r="J13" s="205"/>
      <c r="K13" s="207"/>
      <c r="L13" s="208"/>
      <c r="M13" s="213"/>
      <c r="N13" s="209"/>
      <c r="O13" s="206"/>
      <c r="P13" s="207"/>
      <c r="Q13" s="208"/>
      <c r="R13" s="213"/>
      <c r="S13" s="209"/>
      <c r="T13" s="206"/>
      <c r="U13" s="207"/>
      <c r="V13" s="208"/>
      <c r="W13" s="213"/>
      <c r="X13" s="209">
        <v>53</v>
      </c>
      <c r="Y13" s="212"/>
      <c r="Z13" s="266">
        <f t="shared" ref="Z13:Z29" si="3">G13+L13+Q13+V13</f>
        <v>0</v>
      </c>
      <c r="AA13" s="208">
        <f t="shared" ref="AA13:AA29" si="4">Z13-$Z$12</f>
        <v>0</v>
      </c>
      <c r="AC13">
        <f t="shared" ref="AC13:AC29" si="5">MIN(F13,K13,P13,U13)</f>
        <v>0</v>
      </c>
      <c r="AD13" s="243"/>
      <c r="AE13" s="244"/>
      <c r="AF13" s="243"/>
      <c r="AG13" s="243"/>
      <c r="AH13" s="243"/>
    </row>
    <row r="14" spans="2:34" ht="29.25" customHeight="1" x14ac:dyDescent="0.2">
      <c r="B14" s="55">
        <v>3</v>
      </c>
      <c r="C14" s="59" t="s">
        <v>343</v>
      </c>
      <c r="D14" s="340" t="str">
        <f t="shared" si="0"/>
        <v xml:space="preserve">GRUPA KOLARSKA GLIWICE BA, ACK STARÁ VES NAD ONDŘEJNICÍ , KLUCZBORK, CK FESO PETŘVALD, TJ SIGMA HRANICE , SK JIŘÍ TEAM OSTRAVA </v>
      </c>
      <c r="E14" s="206"/>
      <c r="F14" s="207"/>
      <c r="G14" s="208"/>
      <c r="H14" s="213"/>
      <c r="I14" s="209"/>
      <c r="J14" s="205"/>
      <c r="K14" s="207"/>
      <c r="L14" s="208"/>
      <c r="M14" s="213"/>
      <c r="N14" s="209"/>
      <c r="O14" s="206"/>
      <c r="P14" s="207"/>
      <c r="Q14" s="208"/>
      <c r="R14" s="213"/>
      <c r="S14" s="209"/>
      <c r="T14" s="206"/>
      <c r="U14" s="207"/>
      <c r="V14" s="208"/>
      <c r="W14" s="213"/>
      <c r="X14" s="209">
        <v>55</v>
      </c>
      <c r="Y14" s="212"/>
      <c r="Z14" s="266">
        <f t="shared" si="3"/>
        <v>0</v>
      </c>
      <c r="AA14" s="208">
        <f t="shared" si="4"/>
        <v>0</v>
      </c>
      <c r="AC14">
        <f t="shared" si="5"/>
        <v>0</v>
      </c>
      <c r="AD14" s="243"/>
      <c r="AE14" s="244"/>
      <c r="AF14" s="243"/>
      <c r="AG14" s="243"/>
      <c r="AH14" s="243"/>
    </row>
    <row r="15" spans="2:34" ht="29.25" customHeight="1" x14ac:dyDescent="0.2">
      <c r="B15" s="55">
        <v>4</v>
      </c>
      <c r="C15" s="59" t="s">
        <v>368</v>
      </c>
      <c r="D15" s="339" t="str">
        <f t="shared" si="0"/>
        <v xml:space="preserve">DSR AUTHOR GÓRNIK WAŁBRZYCH </v>
      </c>
      <c r="E15" s="206"/>
      <c r="F15" s="207"/>
      <c r="G15" s="208"/>
      <c r="H15" s="213"/>
      <c r="I15" s="209"/>
      <c r="J15" s="205"/>
      <c r="K15" s="207"/>
      <c r="L15" s="208"/>
      <c r="M15" s="213"/>
      <c r="N15" s="209"/>
      <c r="O15" s="206"/>
      <c r="P15" s="207"/>
      <c r="Q15" s="208"/>
      <c r="R15" s="213"/>
      <c r="S15" s="209"/>
      <c r="T15" s="206"/>
      <c r="U15" s="207"/>
      <c r="V15" s="208"/>
      <c r="W15" s="213"/>
      <c r="X15" s="209">
        <v>73</v>
      </c>
      <c r="Y15" s="212"/>
      <c r="Z15" s="266">
        <f t="shared" si="3"/>
        <v>0</v>
      </c>
      <c r="AA15" s="208">
        <f t="shared" si="4"/>
        <v>0</v>
      </c>
      <c r="AC15">
        <f t="shared" si="5"/>
        <v>0</v>
      </c>
      <c r="AD15" s="243"/>
      <c r="AE15" s="244"/>
      <c r="AF15" s="243"/>
      <c r="AG15" s="243"/>
      <c r="AH15" s="243"/>
    </row>
    <row r="16" spans="2:34" ht="29.25" customHeight="1" x14ac:dyDescent="0.2">
      <c r="B16" s="55">
        <v>5</v>
      </c>
      <c r="C16" s="59" t="s">
        <v>382</v>
      </c>
      <c r="D16" s="339" t="str">
        <f t="shared" si="0"/>
        <v>KC KOOPERATIVA SG JABLONEC N.N, KOLA-BBM.CZ</v>
      </c>
      <c r="E16" s="206"/>
      <c r="F16" s="207"/>
      <c r="G16" s="208"/>
      <c r="H16" s="213"/>
      <c r="I16" s="209"/>
      <c r="J16" s="205"/>
      <c r="K16" s="207"/>
      <c r="L16" s="208"/>
      <c r="M16" s="213"/>
      <c r="N16" s="209"/>
      <c r="O16" s="206"/>
      <c r="P16" s="207"/>
      <c r="Q16" s="208"/>
      <c r="R16" s="213"/>
      <c r="S16" s="209"/>
      <c r="T16" s="206"/>
      <c r="U16" s="207"/>
      <c r="V16" s="208"/>
      <c r="W16" s="213"/>
      <c r="X16" s="209">
        <v>34</v>
      </c>
      <c r="Y16" s="212"/>
      <c r="Z16" s="266">
        <f t="shared" si="3"/>
        <v>0</v>
      </c>
      <c r="AA16" s="208">
        <f t="shared" si="4"/>
        <v>0</v>
      </c>
      <c r="AC16">
        <f t="shared" si="5"/>
        <v>0</v>
      </c>
      <c r="AD16" s="243"/>
      <c r="AE16" s="244"/>
      <c r="AF16" s="243"/>
      <c r="AG16" s="243"/>
      <c r="AH16" s="243"/>
    </row>
    <row r="17" spans="2:34" ht="29.25" customHeight="1" x14ac:dyDescent="0.2">
      <c r="B17" s="55">
        <v>6</v>
      </c>
      <c r="C17" s="59" t="s">
        <v>478</v>
      </c>
      <c r="D17" s="339" t="str">
        <f t="shared" si="0"/>
        <v xml:space="preserve">TJ KOVO PRAHA, VZW TIELTSE RENNERSCLUB - JG, SP KOLO LOAP SPECIALIZED </v>
      </c>
      <c r="E17" s="206"/>
      <c r="F17" s="207"/>
      <c r="G17" s="208"/>
      <c r="H17" s="213"/>
      <c r="I17" s="209"/>
      <c r="J17" s="205"/>
      <c r="K17" s="207"/>
      <c r="L17" s="208"/>
      <c r="M17" s="213"/>
      <c r="N17" s="209"/>
      <c r="O17" s="206"/>
      <c r="P17" s="207"/>
      <c r="Q17" s="208"/>
      <c r="R17" s="213"/>
      <c r="S17" s="209"/>
      <c r="T17" s="206"/>
      <c r="U17" s="207"/>
      <c r="V17" s="208"/>
      <c r="W17" s="213"/>
      <c r="X17" s="209">
        <v>31</v>
      </c>
      <c r="Y17" s="212"/>
      <c r="Z17" s="266">
        <f t="shared" si="3"/>
        <v>0</v>
      </c>
      <c r="AA17" s="208">
        <f t="shared" si="4"/>
        <v>0</v>
      </c>
      <c r="AC17">
        <f t="shared" si="5"/>
        <v>0</v>
      </c>
      <c r="AD17" s="243"/>
      <c r="AE17" s="244"/>
      <c r="AF17" s="243"/>
      <c r="AG17" s="243"/>
      <c r="AH17" s="243"/>
    </row>
    <row r="18" spans="2:34" ht="29.25" customHeight="1" x14ac:dyDescent="0.2">
      <c r="B18" s="55">
        <v>7</v>
      </c>
      <c r="C18" s="59" t="s">
        <v>406</v>
      </c>
      <c r="D18" s="339" t="str">
        <f t="shared" si="0"/>
        <v xml:space="preserve">TJ STADION LOUNY , SKP DUHA FORT LANŠKROUN, NUTREND SPECIALIZED RACING , PROFI SPORT CHEB , TJ ZČE CYKLISTIKA PLZEŇ </v>
      </c>
      <c r="E18" s="206"/>
      <c r="F18" s="207"/>
      <c r="G18" s="208"/>
      <c r="H18" s="213"/>
      <c r="I18" s="209"/>
      <c r="J18" s="205"/>
      <c r="K18" s="207"/>
      <c r="L18" s="208"/>
      <c r="M18" s="213"/>
      <c r="N18" s="209"/>
      <c r="O18" s="206"/>
      <c r="P18" s="207"/>
      <c r="Q18" s="208"/>
      <c r="R18" s="213"/>
      <c r="S18" s="209"/>
      <c r="T18" s="206"/>
      <c r="U18" s="207"/>
      <c r="V18" s="208"/>
      <c r="W18" s="213"/>
      <c r="X18" s="209">
        <v>89</v>
      </c>
      <c r="Y18" s="212"/>
      <c r="Z18" s="266">
        <f t="shared" si="3"/>
        <v>0</v>
      </c>
      <c r="AA18" s="208">
        <f t="shared" si="4"/>
        <v>0</v>
      </c>
      <c r="AC18">
        <f t="shared" si="5"/>
        <v>0</v>
      </c>
      <c r="AD18" s="243"/>
      <c r="AE18" s="244"/>
      <c r="AF18" s="243"/>
      <c r="AG18" s="243"/>
      <c r="AH18" s="243"/>
    </row>
    <row r="19" spans="2:34" ht="29.25" customHeight="1" x14ac:dyDescent="0.2">
      <c r="B19" s="55">
        <v>8</v>
      </c>
      <c r="C19" s="59" t="s">
        <v>426</v>
      </c>
      <c r="D19" s="339" t="str">
        <f t="shared" si="0"/>
        <v xml:space="preserve">LRV STEIERMARK </v>
      </c>
      <c r="E19" s="206"/>
      <c r="F19" s="207"/>
      <c r="G19" s="208"/>
      <c r="H19" s="213"/>
      <c r="I19" s="209"/>
      <c r="J19" s="205"/>
      <c r="K19" s="207"/>
      <c r="L19" s="208"/>
      <c r="M19" s="213"/>
      <c r="N19" s="209"/>
      <c r="O19" s="206"/>
      <c r="P19" s="207"/>
      <c r="Q19" s="208"/>
      <c r="R19" s="213"/>
      <c r="S19" s="209"/>
      <c r="T19" s="206"/>
      <c r="U19" s="207"/>
      <c r="V19" s="208"/>
      <c r="W19" s="213"/>
      <c r="X19" s="209">
        <v>98</v>
      </c>
      <c r="Y19" s="212"/>
      <c r="Z19" s="266">
        <f t="shared" si="3"/>
        <v>0</v>
      </c>
      <c r="AA19" s="208">
        <f t="shared" si="4"/>
        <v>0</v>
      </c>
      <c r="AC19">
        <f t="shared" si="5"/>
        <v>0</v>
      </c>
      <c r="AD19" s="243"/>
      <c r="AE19" s="244"/>
      <c r="AF19" s="243"/>
      <c r="AG19" s="243"/>
      <c r="AH19" s="243"/>
    </row>
    <row r="20" spans="2:34" ht="29.25" customHeight="1" x14ac:dyDescent="0.2">
      <c r="B20" s="55">
        <v>9</v>
      </c>
      <c r="C20" s="59" t="s">
        <v>442</v>
      </c>
      <c r="D20" s="339" t="str">
        <f t="shared" si="0"/>
        <v xml:space="preserve">MAPEI CYKLO KAŇKOVSKÝ </v>
      </c>
      <c r="E20" s="206"/>
      <c r="F20" s="207"/>
      <c r="G20" s="208"/>
      <c r="H20" s="213"/>
      <c r="I20" s="209"/>
      <c r="J20" s="205"/>
      <c r="K20" s="207"/>
      <c r="L20" s="208"/>
      <c r="M20" s="213"/>
      <c r="N20" s="209"/>
      <c r="O20" s="206"/>
      <c r="P20" s="207"/>
      <c r="Q20" s="208"/>
      <c r="R20" s="213"/>
      <c r="S20" s="209"/>
      <c r="T20" s="206"/>
      <c r="U20" s="207"/>
      <c r="V20" s="208"/>
      <c r="W20" s="213"/>
      <c r="X20" s="209">
        <v>119</v>
      </c>
      <c r="Y20" s="212"/>
      <c r="Z20" s="266">
        <f t="shared" si="3"/>
        <v>0</v>
      </c>
      <c r="AA20" s="208">
        <f t="shared" si="4"/>
        <v>0</v>
      </c>
      <c r="AC20">
        <f t="shared" si="5"/>
        <v>0</v>
      </c>
      <c r="AD20" s="243"/>
      <c r="AE20" s="244"/>
      <c r="AF20" s="243"/>
      <c r="AG20" s="243"/>
      <c r="AH20" s="243"/>
    </row>
    <row r="21" spans="2:34" ht="29.25" customHeight="1" x14ac:dyDescent="0.2">
      <c r="B21" s="55">
        <v>10</v>
      </c>
      <c r="C21" s="59" t="s">
        <v>493</v>
      </c>
      <c r="D21" s="339" t="str">
        <f t="shared" si="0"/>
        <v xml:space="preserve">RC ARBÖ WELS GOURMETFEIN, RLM WIEN, UNION RAIFFEISEN RADTEAM TIROL, RC WALDING, H.M. SPORT ČESKÝ KRUMLOV </v>
      </c>
      <c r="E21" s="206"/>
      <c r="F21" s="207"/>
      <c r="G21" s="208"/>
      <c r="H21" s="213"/>
      <c r="I21" s="209"/>
      <c r="J21" s="205"/>
      <c r="K21" s="207"/>
      <c r="L21" s="208"/>
      <c r="M21" s="213"/>
      <c r="N21" s="209"/>
      <c r="O21" s="206"/>
      <c r="P21" s="207"/>
      <c r="Q21" s="208"/>
      <c r="R21" s="213"/>
      <c r="S21" s="209"/>
      <c r="T21" s="206"/>
      <c r="U21" s="207"/>
      <c r="V21" s="208"/>
      <c r="W21" s="213"/>
      <c r="X21" s="209">
        <v>121</v>
      </c>
      <c r="Y21" s="212"/>
      <c r="Z21" s="266">
        <f t="shared" si="3"/>
        <v>0</v>
      </c>
      <c r="AA21" s="208">
        <f t="shared" si="4"/>
        <v>0</v>
      </c>
      <c r="AC21">
        <f t="shared" si="5"/>
        <v>0</v>
      </c>
      <c r="AD21" s="243"/>
      <c r="AE21" s="244"/>
      <c r="AF21" s="243"/>
      <c r="AG21" s="243"/>
      <c r="AH21" s="243"/>
    </row>
    <row r="22" spans="2:34" ht="29.25" customHeight="1" x14ac:dyDescent="0.2">
      <c r="B22" s="55">
        <v>11</v>
      </c>
      <c r="C22" s="59" t="s">
        <v>464</v>
      </c>
      <c r="D22" s="339" t="str">
        <f t="shared" si="0"/>
        <v>REMERX - MERIDA TEAM KOLÍN, REMERX MERIDA TEAM JUNIOR, ALLTRAINING.CZ</v>
      </c>
      <c r="E22" s="206"/>
      <c r="F22" s="207"/>
      <c r="G22" s="208"/>
      <c r="H22" s="213"/>
      <c r="I22" s="209"/>
      <c r="J22" s="205"/>
      <c r="K22" s="207"/>
      <c r="L22" s="208"/>
      <c r="M22" s="213"/>
      <c r="N22" s="209"/>
      <c r="O22" s="206"/>
      <c r="P22" s="207"/>
      <c r="Q22" s="208"/>
      <c r="R22" s="213"/>
      <c r="S22" s="209"/>
      <c r="T22" s="206"/>
      <c r="U22" s="207"/>
      <c r="V22" s="208"/>
      <c r="W22" s="213"/>
      <c r="X22" s="209">
        <v>100</v>
      </c>
      <c r="Y22" s="212"/>
      <c r="Z22" s="266">
        <f t="shared" si="3"/>
        <v>0</v>
      </c>
      <c r="AA22" s="208">
        <f t="shared" si="4"/>
        <v>0</v>
      </c>
      <c r="AC22">
        <f t="shared" si="5"/>
        <v>0</v>
      </c>
      <c r="AD22" s="243"/>
      <c r="AE22" s="244"/>
      <c r="AF22" s="243"/>
      <c r="AG22" s="243"/>
      <c r="AH22" s="243"/>
    </row>
    <row r="23" spans="2:34" ht="29.25" customHeight="1" x14ac:dyDescent="0.2">
      <c r="B23" s="55">
        <v>12</v>
      </c>
      <c r="C23" s="59" t="s">
        <v>514</v>
      </c>
      <c r="D23" s="339" t="str">
        <f t="shared" si="0"/>
        <v>RG BERLIN</v>
      </c>
      <c r="E23" s="206"/>
      <c r="F23" s="207"/>
      <c r="G23" s="208"/>
      <c r="H23" s="213"/>
      <c r="I23" s="209"/>
      <c r="J23" s="205"/>
      <c r="K23" s="207"/>
      <c r="L23" s="208"/>
      <c r="M23" s="213"/>
      <c r="N23" s="209"/>
      <c r="O23" s="206"/>
      <c r="P23" s="207"/>
      <c r="Q23" s="208"/>
      <c r="R23" s="213"/>
      <c r="S23" s="209"/>
      <c r="T23" s="206"/>
      <c r="U23" s="207"/>
      <c r="V23" s="208"/>
      <c r="W23" s="213"/>
      <c r="X23" s="209">
        <v>112</v>
      </c>
      <c r="Y23" s="212"/>
      <c r="Z23" s="266">
        <f t="shared" si="3"/>
        <v>0</v>
      </c>
      <c r="AA23" s="208">
        <f t="shared" si="4"/>
        <v>0</v>
      </c>
      <c r="AC23">
        <f t="shared" si="5"/>
        <v>0</v>
      </c>
      <c r="AD23" s="243"/>
      <c r="AE23" s="244"/>
      <c r="AF23" s="243"/>
      <c r="AG23" s="243"/>
      <c r="AH23" s="243"/>
    </row>
    <row r="24" spans="2:34" ht="29.25" customHeight="1" x14ac:dyDescent="0.2">
      <c r="B24" s="55">
        <v>13</v>
      </c>
      <c r="C24" s="59" t="s">
        <v>173</v>
      </c>
      <c r="D24" s="339" t="str">
        <f t="shared" si="0"/>
        <v>RUSSIAN CYCLING FEDERATION</v>
      </c>
      <c r="E24" s="206"/>
      <c r="F24" s="207"/>
      <c r="G24" s="208"/>
      <c r="H24" s="213"/>
      <c r="I24" s="209"/>
      <c r="J24" s="205"/>
      <c r="K24" s="207"/>
      <c r="L24" s="208"/>
      <c r="M24" s="213"/>
      <c r="N24" s="209"/>
      <c r="O24" s="206"/>
      <c r="P24" s="207"/>
      <c r="Q24" s="208"/>
      <c r="R24" s="213"/>
      <c r="S24" s="209"/>
      <c r="T24" s="206"/>
      <c r="U24" s="207"/>
      <c r="V24" s="208"/>
      <c r="W24" s="213"/>
      <c r="X24" s="209">
        <v>152</v>
      </c>
      <c r="Y24" s="212"/>
      <c r="Z24" s="266">
        <f t="shared" si="3"/>
        <v>0</v>
      </c>
      <c r="AA24" s="208">
        <f t="shared" si="4"/>
        <v>0</v>
      </c>
      <c r="AC24">
        <f t="shared" si="5"/>
        <v>0</v>
      </c>
      <c r="AD24" s="243"/>
      <c r="AE24" s="244"/>
      <c r="AF24" s="243"/>
      <c r="AG24" s="243"/>
      <c r="AH24" s="243"/>
    </row>
    <row r="25" spans="2:34" ht="29.25" customHeight="1" x14ac:dyDescent="0.2">
      <c r="B25" s="55">
        <v>14</v>
      </c>
      <c r="C25" s="59" t="s">
        <v>538</v>
      </c>
      <c r="D25" s="339" t="str">
        <f t="shared" si="0"/>
        <v>JUNIOREN SCHWALBE TEAM SACHSEN</v>
      </c>
      <c r="E25" s="206"/>
      <c r="F25" s="207"/>
      <c r="G25" s="208"/>
      <c r="H25" s="213"/>
      <c r="I25" s="209"/>
      <c r="J25" s="205"/>
      <c r="K25" s="207"/>
      <c r="L25" s="208"/>
      <c r="M25" s="213"/>
      <c r="N25" s="209"/>
      <c r="O25" s="206"/>
      <c r="P25" s="207"/>
      <c r="Q25" s="208"/>
      <c r="R25" s="213"/>
      <c r="S25" s="209"/>
      <c r="T25" s="206"/>
      <c r="U25" s="207"/>
      <c r="V25" s="208"/>
      <c r="W25" s="213"/>
      <c r="X25" s="209">
        <v>160</v>
      </c>
      <c r="Y25" s="212"/>
      <c r="Z25" s="266">
        <f t="shared" si="3"/>
        <v>0</v>
      </c>
      <c r="AA25" s="208">
        <f t="shared" si="4"/>
        <v>0</v>
      </c>
      <c r="AC25">
        <f t="shared" si="5"/>
        <v>0</v>
      </c>
      <c r="AD25" s="243"/>
      <c r="AE25" s="244"/>
      <c r="AF25" s="243"/>
      <c r="AG25" s="243"/>
      <c r="AH25" s="243"/>
    </row>
    <row r="26" spans="2:34" ht="29.25" customHeight="1" x14ac:dyDescent="0.2">
      <c r="B26" s="55">
        <v>15</v>
      </c>
      <c r="C26" s="59" t="s">
        <v>184</v>
      </c>
      <c r="D26" s="339" t="str">
        <f t="shared" si="0"/>
        <v>SKC TUFO PROSTĚJOV, STEVENS ZNOJMO, KC HLINSKO, CK DACOM PHARMA KYJOV</v>
      </c>
      <c r="E26" s="206"/>
      <c r="F26" s="207"/>
      <c r="G26" s="208"/>
      <c r="H26" s="213"/>
      <c r="I26" s="209"/>
      <c r="J26" s="205"/>
      <c r="K26" s="207"/>
      <c r="L26" s="208"/>
      <c r="M26" s="213"/>
      <c r="N26" s="209"/>
      <c r="O26" s="206"/>
      <c r="P26" s="207"/>
      <c r="Q26" s="208"/>
      <c r="R26" s="213"/>
      <c r="S26" s="209"/>
      <c r="T26" s="206"/>
      <c r="U26" s="207"/>
      <c r="V26" s="208"/>
      <c r="W26" s="213"/>
      <c r="X26" s="209">
        <v>155</v>
      </c>
      <c r="Y26" s="212"/>
      <c r="Z26" s="266">
        <f t="shared" si="3"/>
        <v>0</v>
      </c>
      <c r="AA26" s="208">
        <f t="shared" si="4"/>
        <v>0</v>
      </c>
      <c r="AC26">
        <f t="shared" si="5"/>
        <v>0</v>
      </c>
      <c r="AD26" s="243"/>
      <c r="AE26" s="244"/>
      <c r="AF26" s="243"/>
      <c r="AG26" s="243"/>
      <c r="AH26" s="243"/>
    </row>
    <row r="27" spans="2:34" ht="29.25" customHeight="1" x14ac:dyDescent="0.2">
      <c r="B27" s="55">
        <v>16</v>
      </c>
      <c r="C27" s="59" t="s">
        <v>585</v>
      </c>
      <c r="D27" s="339" t="str">
        <f t="shared" si="0"/>
        <v>SLÁVIA ŠG TRENČÍN, CYCLING ACADEMY BRATISLAVA</v>
      </c>
      <c r="E27" s="206"/>
      <c r="F27" s="207"/>
      <c r="G27" s="208"/>
      <c r="H27" s="213"/>
      <c r="I27" s="209"/>
      <c r="J27" s="205"/>
      <c r="K27" s="207"/>
      <c r="L27" s="208"/>
      <c r="M27" s="213"/>
      <c r="N27" s="209"/>
      <c r="O27" s="206"/>
      <c r="P27" s="207"/>
      <c r="Q27" s="208"/>
      <c r="R27" s="213"/>
      <c r="S27" s="209"/>
      <c r="T27" s="206"/>
      <c r="U27" s="207"/>
      <c r="V27" s="208"/>
      <c r="W27" s="213"/>
      <c r="X27" s="209">
        <v>179</v>
      </c>
      <c r="Y27" s="212"/>
      <c r="Z27" s="266">
        <f t="shared" si="3"/>
        <v>0</v>
      </c>
      <c r="AA27" s="208">
        <f t="shared" si="4"/>
        <v>0</v>
      </c>
      <c r="AC27">
        <f t="shared" si="5"/>
        <v>0</v>
      </c>
      <c r="AD27" s="243"/>
      <c r="AE27" s="244"/>
      <c r="AF27" s="243"/>
      <c r="AG27" s="243"/>
      <c r="AH27" s="243"/>
    </row>
    <row r="28" spans="2:34" ht="29.25" customHeight="1" x14ac:dyDescent="0.2">
      <c r="B28" s="55">
        <v>17</v>
      </c>
      <c r="C28" s="59" t="s">
        <v>45</v>
      </c>
      <c r="D28" s="339" t="str">
        <f t="shared" si="0"/>
        <v xml:space="preserve">SLOVAK CYCLING FEDERATION </v>
      </c>
      <c r="E28" s="206"/>
      <c r="F28" s="207"/>
      <c r="G28" s="208"/>
      <c r="H28" s="213"/>
      <c r="I28" s="209"/>
      <c r="J28" s="205"/>
      <c r="K28" s="207"/>
      <c r="L28" s="208"/>
      <c r="M28" s="213"/>
      <c r="N28" s="209"/>
      <c r="O28" s="206"/>
      <c r="P28" s="207"/>
      <c r="Q28" s="208"/>
      <c r="R28" s="213"/>
      <c r="S28" s="209"/>
      <c r="T28" s="206"/>
      <c r="U28" s="207"/>
      <c r="V28" s="208"/>
      <c r="W28" s="213"/>
      <c r="X28" s="209">
        <v>130</v>
      </c>
      <c r="Y28" s="212"/>
      <c r="Z28" s="266">
        <f t="shared" si="3"/>
        <v>0</v>
      </c>
      <c r="AA28" s="208">
        <f t="shared" si="4"/>
        <v>0</v>
      </c>
      <c r="AC28">
        <f t="shared" si="5"/>
        <v>0</v>
      </c>
      <c r="AD28" s="243"/>
      <c r="AE28" s="244"/>
      <c r="AF28" s="243"/>
      <c r="AG28" s="243"/>
      <c r="AH28" s="243"/>
    </row>
    <row r="29" spans="2:34" ht="29.25" customHeight="1" x14ac:dyDescent="0.2">
      <c r="B29" s="55">
        <v>18</v>
      </c>
      <c r="C29" s="59" t="s">
        <v>611</v>
      </c>
      <c r="D29" s="339" t="str">
        <f t="shared" si="0"/>
        <v>RSC TURBINE ERFURT, RSV SONNEBERG, RV ELXLEBEN, 1.RSV 1886 GREIZ</v>
      </c>
      <c r="E29" s="206"/>
      <c r="F29" s="207"/>
      <c r="G29" s="208"/>
      <c r="H29" s="213"/>
      <c r="I29" s="209"/>
      <c r="J29" s="205"/>
      <c r="K29" s="207"/>
      <c r="L29" s="208"/>
      <c r="M29" s="213"/>
      <c r="N29" s="209"/>
      <c r="O29" s="206"/>
      <c r="P29" s="207"/>
      <c r="Q29" s="208"/>
      <c r="R29" s="213"/>
      <c r="S29" s="209"/>
      <c r="T29" s="206"/>
      <c r="U29" s="207"/>
      <c r="V29" s="208"/>
      <c r="W29" s="213"/>
      <c r="X29" s="209">
        <v>145</v>
      </c>
      <c r="Y29" s="212"/>
      <c r="Z29" s="266">
        <f t="shared" si="3"/>
        <v>0</v>
      </c>
      <c r="AA29" s="208">
        <f t="shared" si="4"/>
        <v>0</v>
      </c>
      <c r="AC29">
        <f t="shared" si="5"/>
        <v>0</v>
      </c>
      <c r="AD29" s="243"/>
      <c r="AE29" s="244"/>
      <c r="AF29" s="243"/>
      <c r="AG29" s="243"/>
      <c r="AH29" s="243"/>
    </row>
    <row r="30" spans="2:34" ht="15" x14ac:dyDescent="0.2">
      <c r="B30" s="84"/>
      <c r="C30" s="84"/>
      <c r="D30" s="84"/>
      <c r="E30" s="84"/>
      <c r="F30" s="84"/>
      <c r="G30" s="84"/>
      <c r="H30" s="84"/>
      <c r="I30" s="84"/>
      <c r="J30" s="84"/>
      <c r="K30" s="84"/>
      <c r="L30" s="84"/>
      <c r="M30" s="84"/>
      <c r="N30" s="84"/>
      <c r="O30" s="84"/>
      <c r="P30" s="84"/>
      <c r="Q30" s="84"/>
      <c r="R30" s="84"/>
      <c r="S30" s="84"/>
      <c r="T30" s="84"/>
      <c r="U30" s="84"/>
      <c r="V30" s="84"/>
      <c r="W30" s="84"/>
      <c r="X30" s="84"/>
      <c r="Y30" s="84"/>
      <c r="Z30" s="84"/>
      <c r="AA30" s="84"/>
    </row>
    <row r="32" spans="2:34" x14ac:dyDescent="0.2">
      <c r="C32" s="22"/>
      <c r="D32" s="1"/>
      <c r="Z32"/>
      <c r="AA32"/>
    </row>
    <row r="33" spans="2:27" ht="6" customHeight="1" x14ac:dyDescent="0.2">
      <c r="B33" s="256"/>
      <c r="C33" s="256"/>
      <c r="D33" s="256"/>
      <c r="E33" s="256"/>
      <c r="F33" s="256"/>
      <c r="G33" s="256"/>
      <c r="H33" s="256"/>
      <c r="I33" s="256"/>
      <c r="J33" s="256"/>
      <c r="K33" s="256"/>
      <c r="L33" s="256"/>
      <c r="M33" s="256"/>
      <c r="N33" s="256"/>
      <c r="O33" s="256"/>
      <c r="P33" s="256"/>
      <c r="Q33" s="256"/>
      <c r="R33" s="256"/>
      <c r="S33" s="256"/>
      <c r="T33" s="256"/>
      <c r="U33" s="256"/>
      <c r="V33" s="256"/>
      <c r="W33" s="256"/>
      <c r="X33" s="256"/>
      <c r="Y33" s="256"/>
      <c r="Z33" s="256"/>
      <c r="AA33" s="256"/>
    </row>
    <row r="34" spans="2:27" x14ac:dyDescent="0.2">
      <c r="B34" s="3"/>
      <c r="C34" s="3"/>
      <c r="D34" s="3"/>
      <c r="E34" s="3"/>
      <c r="F34" s="3"/>
      <c r="G34" s="3"/>
      <c r="H34" s="3"/>
      <c r="I34" s="3"/>
      <c r="J34" s="3"/>
      <c r="K34" s="3"/>
      <c r="L34" s="3"/>
      <c r="M34" s="3"/>
      <c r="N34" s="3"/>
      <c r="O34" s="3"/>
      <c r="P34" s="3"/>
      <c r="Q34" s="3"/>
      <c r="R34" s="3"/>
      <c r="S34" s="3"/>
      <c r="T34" s="3"/>
      <c r="U34" s="3"/>
      <c r="V34" s="3"/>
      <c r="W34" s="3"/>
      <c r="X34" s="3"/>
      <c r="Y34" s="3"/>
      <c r="Z34" s="3"/>
      <c r="AA34" s="3"/>
    </row>
    <row r="35" spans="2:27" x14ac:dyDescent="0.2">
      <c r="B35" s="3"/>
      <c r="C35" s="3"/>
      <c r="D35" s="3"/>
      <c r="E35" s="3"/>
      <c r="F35" s="3"/>
      <c r="G35" s="3"/>
      <c r="H35" s="3"/>
      <c r="I35" s="3"/>
      <c r="J35" s="3"/>
      <c r="K35" s="3"/>
      <c r="L35" s="3"/>
      <c r="M35" s="3"/>
      <c r="N35" s="3"/>
      <c r="O35" s="3"/>
      <c r="P35" s="3"/>
      <c r="Q35" s="3"/>
      <c r="R35" s="3"/>
      <c r="S35" s="3"/>
      <c r="T35" s="3"/>
      <c r="U35" s="3"/>
      <c r="V35" s="3"/>
      <c r="W35" s="3"/>
      <c r="X35" s="3"/>
      <c r="Y35" s="3"/>
      <c r="Z35" s="3"/>
      <c r="AA35" s="3"/>
    </row>
    <row r="36" spans="2:27" x14ac:dyDescent="0.2">
      <c r="B36" s="3"/>
      <c r="C36" s="3"/>
      <c r="D36" s="3"/>
      <c r="E36" s="3"/>
      <c r="F36" s="3"/>
      <c r="G36" s="3"/>
      <c r="H36" s="3"/>
      <c r="I36" s="3"/>
      <c r="J36" s="3"/>
      <c r="K36" s="3"/>
      <c r="L36" s="3"/>
      <c r="M36" s="3"/>
      <c r="N36" s="3"/>
      <c r="O36" s="3"/>
      <c r="P36" s="3"/>
      <c r="Q36" s="3"/>
      <c r="R36" s="3"/>
      <c r="S36" s="3"/>
      <c r="T36" s="3"/>
      <c r="U36" s="3"/>
      <c r="V36" s="3"/>
      <c r="W36" s="3"/>
      <c r="X36" s="3"/>
      <c r="Y36" s="3"/>
      <c r="Z36" s="3"/>
      <c r="AA36" s="3"/>
    </row>
    <row r="37" spans="2:27" x14ac:dyDescent="0.2">
      <c r="B37" s="3"/>
      <c r="C37" s="3"/>
      <c r="D37" s="3"/>
      <c r="E37" s="3"/>
      <c r="F37" s="3"/>
      <c r="G37" s="3"/>
      <c r="H37" s="3"/>
      <c r="I37" s="3"/>
      <c r="J37" s="3"/>
      <c r="K37" s="3"/>
      <c r="L37" s="3"/>
      <c r="M37" s="3"/>
      <c r="N37" s="3"/>
      <c r="O37" s="3"/>
      <c r="P37" s="3"/>
      <c r="Q37" s="3"/>
      <c r="R37" s="3"/>
      <c r="S37" s="3"/>
      <c r="T37" s="3"/>
      <c r="U37" s="3"/>
      <c r="V37" s="3"/>
      <c r="W37" s="3"/>
      <c r="X37" s="3"/>
      <c r="Y37" s="3"/>
      <c r="Z37" s="3"/>
      <c r="AA37" s="3"/>
    </row>
    <row r="38" spans="2:27" x14ac:dyDescent="0.2">
      <c r="B38" s="3"/>
      <c r="C38" s="3"/>
      <c r="D38" s="3"/>
      <c r="E38" s="3"/>
      <c r="F38" s="3"/>
      <c r="G38" s="3"/>
      <c r="H38" s="3"/>
      <c r="I38" s="3"/>
      <c r="J38" s="3"/>
      <c r="K38" s="3"/>
      <c r="L38" s="3"/>
      <c r="M38" s="3"/>
      <c r="N38" s="3"/>
      <c r="O38" s="3"/>
      <c r="P38" s="3"/>
      <c r="Q38" s="3"/>
      <c r="R38" s="3"/>
      <c r="S38" s="3"/>
      <c r="T38" s="3"/>
      <c r="U38" s="3"/>
      <c r="V38" s="3"/>
      <c r="W38" s="3"/>
      <c r="X38" s="3"/>
      <c r="Y38" s="3"/>
      <c r="Z38" s="3"/>
      <c r="AA38" s="3"/>
    </row>
    <row r="39" spans="2:27" x14ac:dyDescent="0.2">
      <c r="B39" s="3"/>
      <c r="C39" s="3"/>
      <c r="D39" s="3"/>
      <c r="E39" s="3"/>
      <c r="F39" s="3"/>
      <c r="G39" s="3"/>
      <c r="H39" s="3"/>
      <c r="I39" s="3"/>
      <c r="J39" s="3"/>
      <c r="K39" s="3"/>
      <c r="L39" s="3"/>
      <c r="M39" s="3"/>
      <c r="N39" s="3"/>
      <c r="O39" s="3"/>
      <c r="P39" s="3"/>
      <c r="Q39" s="3"/>
      <c r="R39" s="3"/>
      <c r="S39" s="3"/>
      <c r="T39" s="3"/>
      <c r="U39" s="3"/>
      <c r="V39" s="3"/>
      <c r="W39" s="3"/>
      <c r="X39" s="3"/>
      <c r="Y39" s="3"/>
      <c r="Z39" s="3"/>
      <c r="AA39" s="3"/>
    </row>
    <row r="40" spans="2:27" x14ac:dyDescent="0.2">
      <c r="B40" s="3"/>
      <c r="C40" s="3"/>
      <c r="D40" s="3"/>
      <c r="E40" s="3"/>
      <c r="F40" s="3"/>
      <c r="G40" s="3"/>
      <c r="H40" s="3"/>
      <c r="I40" s="3"/>
      <c r="J40" s="3"/>
      <c r="K40" s="3"/>
      <c r="L40" s="3"/>
      <c r="M40" s="3"/>
      <c r="N40" s="3"/>
      <c r="O40" s="3"/>
      <c r="P40" s="3"/>
      <c r="Q40" s="3"/>
      <c r="R40" s="3"/>
      <c r="S40" s="3"/>
      <c r="T40" s="3"/>
      <c r="U40" s="3"/>
      <c r="V40" s="3"/>
      <c r="W40" s="3"/>
      <c r="X40" s="3"/>
      <c r="Y40" s="3"/>
      <c r="Z40" s="3"/>
      <c r="AA40" s="3"/>
    </row>
    <row r="41" spans="2:27" ht="6" customHeight="1" x14ac:dyDescent="0.2">
      <c r="B41" s="256"/>
      <c r="C41" s="256"/>
      <c r="D41" s="256"/>
      <c r="E41" s="256"/>
      <c r="F41" s="256"/>
      <c r="G41" s="256"/>
      <c r="H41" s="256"/>
      <c r="I41" s="256"/>
      <c r="J41" s="256"/>
      <c r="K41" s="256"/>
      <c r="L41" s="256"/>
      <c r="M41" s="256"/>
      <c r="N41" s="256"/>
      <c r="O41" s="256"/>
      <c r="P41" s="256"/>
      <c r="Q41" s="256"/>
      <c r="R41" s="256"/>
      <c r="S41" s="256"/>
      <c r="T41" s="256"/>
      <c r="U41" s="256"/>
      <c r="V41" s="256"/>
      <c r="W41" s="256"/>
      <c r="X41" s="256"/>
      <c r="Y41" s="256"/>
      <c r="Z41" s="256"/>
      <c r="AA41" s="256"/>
    </row>
    <row r="42" spans="2:27" ht="11.45" customHeight="1" x14ac:dyDescent="0.2">
      <c r="B42" s="288" t="s">
        <v>46</v>
      </c>
      <c r="C42" s="288"/>
      <c r="D42" s="288"/>
      <c r="E42" s="288"/>
      <c r="F42" s="288"/>
      <c r="G42" s="288"/>
      <c r="H42" s="288"/>
      <c r="I42" s="288"/>
      <c r="J42" s="288"/>
      <c r="K42" s="288"/>
      <c r="L42" s="288"/>
      <c r="M42" s="288"/>
      <c r="N42" s="288"/>
      <c r="O42" s="288"/>
      <c r="P42" s="288"/>
      <c r="Q42" s="288"/>
      <c r="R42" s="288"/>
      <c r="S42" s="288"/>
      <c r="T42" s="288"/>
      <c r="U42" s="288"/>
      <c r="V42" s="288"/>
      <c r="W42" s="288"/>
      <c r="X42" s="288"/>
      <c r="Y42" s="288"/>
      <c r="Z42" s="288"/>
      <c r="AA42" s="288"/>
    </row>
    <row r="43" spans="2:27" x14ac:dyDescent="0.2">
      <c r="C43" s="22"/>
      <c r="D43" s="1"/>
      <c r="Z43"/>
      <c r="AA43"/>
    </row>
    <row r="44" spans="2:27" x14ac:dyDescent="0.2">
      <c r="C44" s="22"/>
      <c r="D44" s="1"/>
      <c r="Z44"/>
      <c r="AA44"/>
    </row>
    <row r="45" spans="2:27" x14ac:dyDescent="0.2">
      <c r="C45" s="22"/>
      <c r="D45" s="1"/>
      <c r="Z45"/>
      <c r="AA45"/>
    </row>
  </sheetData>
  <sortState ref="C12:AA33">
    <sortCondition ref="Z12:Z33"/>
  </sortState>
  <mergeCells count="10">
    <mergeCell ref="B10:AA10"/>
    <mergeCell ref="B42:AA42"/>
    <mergeCell ref="B1:AA1"/>
    <mergeCell ref="B2:AA2"/>
    <mergeCell ref="B5:AA5"/>
    <mergeCell ref="F7:H7"/>
    <mergeCell ref="K7:M7"/>
    <mergeCell ref="P7:R7"/>
    <mergeCell ref="U7:W7"/>
    <mergeCell ref="D3:Y3"/>
  </mergeCells>
  <pageMargins left="0.43307086614173229" right="0.35433070866141736" top="0.39370078740157483" bottom="0.31496062992125984" header="0.23622047244094491" footer="0.19685039370078741"/>
  <pageSetup paperSize="9" scale="65"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S35"/>
  <sheetViews>
    <sheetView zoomScaleNormal="100" workbookViewId="0">
      <selection sqref="A1:O1"/>
    </sheetView>
  </sheetViews>
  <sheetFormatPr defaultColWidth="8.85546875" defaultRowHeight="12.75" x14ac:dyDescent="0.2"/>
  <cols>
    <col min="1" max="1" width="4.85546875" style="22" customWidth="1"/>
    <col min="2" max="2" width="5.7109375" style="22" customWidth="1"/>
    <col min="3" max="3" width="11.42578125" style="1" bestFit="1" customWidth="1"/>
    <col min="4" max="4" width="19.42578125" style="22" customWidth="1"/>
    <col min="5" max="5" width="5.42578125" style="22" customWidth="1"/>
    <col min="6" max="6" width="12.7109375" style="22" customWidth="1"/>
    <col min="7" max="7" width="7.85546875" style="22" customWidth="1"/>
    <col min="8" max="8" width="1.28515625" customWidth="1"/>
    <col min="9" max="9" width="4.85546875" style="22" customWidth="1"/>
    <col min="10" max="10" width="5.7109375" style="22" customWidth="1"/>
    <col min="11" max="11" width="11.42578125" style="1" bestFit="1" customWidth="1"/>
    <col min="12" max="12" width="19.42578125" style="22" customWidth="1"/>
    <col min="13" max="13" width="5.42578125" style="22" customWidth="1"/>
    <col min="14" max="14" width="12.7109375" style="22" customWidth="1"/>
    <col min="15" max="15" width="7.85546875" style="22" customWidth="1"/>
    <col min="16" max="16" width="4.85546875" style="22" customWidth="1"/>
    <col min="17" max="17" width="5.7109375" style="22" customWidth="1"/>
    <col min="18" max="18" width="11.42578125" style="1" bestFit="1" customWidth="1"/>
    <col min="19" max="19" width="19.42578125" style="22" customWidth="1"/>
    <col min="20" max="20" width="5.42578125" style="22" customWidth="1"/>
    <col min="21" max="21" width="12.7109375" style="22" customWidth="1"/>
    <col min="22" max="22" width="7.85546875" style="22" customWidth="1"/>
    <col min="23" max="23" width="1.28515625" customWidth="1"/>
    <col min="24" max="24" width="4.85546875" style="22" customWidth="1"/>
    <col min="25" max="25" width="5.7109375" style="22" customWidth="1"/>
    <col min="26" max="26" width="11.42578125" style="1" bestFit="1" customWidth="1"/>
    <col min="27" max="27" width="19.42578125" style="22" customWidth="1"/>
    <col min="28" max="28" width="5.42578125" style="22" customWidth="1"/>
    <col min="29" max="29" width="12.7109375" style="22" customWidth="1"/>
    <col min="30" max="30" width="7.85546875" style="22" customWidth="1"/>
    <col min="31" max="31" width="4.85546875" style="22" customWidth="1"/>
    <col min="32" max="32" width="5.7109375" style="22" customWidth="1"/>
    <col min="33" max="33" width="11.42578125" style="1" bestFit="1" customWidth="1"/>
    <col min="34" max="34" width="19.42578125" style="22" customWidth="1"/>
    <col min="35" max="35" width="5.42578125" style="22" customWidth="1"/>
    <col min="36" max="36" width="12.7109375" style="22" customWidth="1"/>
    <col min="37" max="37" width="7.85546875" style="22" customWidth="1"/>
    <col min="38" max="38" width="1.28515625" customWidth="1"/>
    <col min="39" max="39" width="4.85546875" style="22" customWidth="1"/>
    <col min="40" max="40" width="5.7109375" style="22" customWidth="1"/>
    <col min="41" max="41" width="11.42578125" style="1" bestFit="1" customWidth="1"/>
    <col min="42" max="42" width="19.42578125" style="22" customWidth="1"/>
    <col min="43" max="43" width="5.42578125" style="22" customWidth="1"/>
    <col min="44" max="44" width="12.7109375" style="22" customWidth="1"/>
    <col min="45" max="45" width="7.85546875" style="22" customWidth="1"/>
  </cols>
  <sheetData>
    <row r="1" spans="1:45" s="78" customFormat="1" ht="33.75" customHeight="1" x14ac:dyDescent="0.35">
      <c r="A1" s="283" t="str">
        <f>CTRL!B7</f>
        <v>R E G I O N E M   O R L I C K A   L A N Š K R O U N   2 0 1 4</v>
      </c>
      <c r="B1" s="283"/>
      <c r="C1" s="283"/>
      <c r="D1" s="283"/>
      <c r="E1" s="283"/>
      <c r="F1" s="283"/>
      <c r="G1" s="283"/>
      <c r="H1" s="283"/>
      <c r="I1" s="283"/>
      <c r="J1" s="283"/>
      <c r="K1" s="283"/>
      <c r="L1" s="283"/>
      <c r="M1" s="283"/>
      <c r="N1" s="283"/>
      <c r="O1" s="283"/>
      <c r="P1" s="283" t="str">
        <f>CTRL!B7</f>
        <v>R E G I O N E M   O R L I C K A   L A N Š K R O U N   2 0 1 4</v>
      </c>
      <c r="Q1" s="283"/>
      <c r="R1" s="283"/>
      <c r="S1" s="283"/>
      <c r="T1" s="283"/>
      <c r="U1" s="283"/>
      <c r="V1" s="283"/>
      <c r="W1" s="283"/>
      <c r="X1" s="283"/>
      <c r="Y1" s="283"/>
      <c r="Z1" s="283"/>
      <c r="AA1" s="283"/>
      <c r="AB1" s="283"/>
      <c r="AC1" s="283"/>
      <c r="AD1" s="283"/>
      <c r="AE1" s="283" t="str">
        <f>CTRL!B7</f>
        <v>R E G I O N E M   O R L I C K A   L A N Š K R O U N   2 0 1 4</v>
      </c>
      <c r="AF1" s="283"/>
      <c r="AG1" s="283"/>
      <c r="AH1" s="283"/>
      <c r="AI1" s="283"/>
      <c r="AJ1" s="283"/>
      <c r="AK1" s="283"/>
      <c r="AL1" s="283"/>
      <c r="AM1" s="283"/>
      <c r="AN1" s="283"/>
      <c r="AO1" s="283"/>
      <c r="AP1" s="283"/>
      <c r="AQ1" s="283"/>
      <c r="AR1" s="283"/>
      <c r="AS1" s="283"/>
    </row>
    <row r="2" spans="1:45" ht="15.75" x14ac:dyDescent="0.2">
      <c r="A2" s="284" t="str">
        <f>CTRL!B8</f>
        <v>28. ročník mezinárodního cyklistického závodu juniorů / 28th edition of international cycling race of juniors</v>
      </c>
      <c r="B2" s="284"/>
      <c r="C2" s="284"/>
      <c r="D2" s="284"/>
      <c r="E2" s="284"/>
      <c r="F2" s="284"/>
      <c r="G2" s="284"/>
      <c r="H2" s="284"/>
      <c r="I2" s="284"/>
      <c r="J2" s="284"/>
      <c r="K2" s="284"/>
      <c r="L2" s="284"/>
      <c r="M2" s="284"/>
      <c r="N2" s="284"/>
      <c r="O2" s="284"/>
      <c r="P2" s="284" t="str">
        <f>CTRL!B8</f>
        <v>28. ročník mezinárodního cyklistického závodu juniorů / 28th edition of international cycling race of juniors</v>
      </c>
      <c r="Q2" s="284"/>
      <c r="R2" s="284"/>
      <c r="S2" s="284"/>
      <c r="T2" s="284"/>
      <c r="U2" s="284"/>
      <c r="V2" s="284"/>
      <c r="W2" s="284"/>
      <c r="X2" s="284"/>
      <c r="Y2" s="284"/>
      <c r="Z2" s="284"/>
      <c r="AA2" s="284"/>
      <c r="AB2" s="284"/>
      <c r="AC2" s="284"/>
      <c r="AD2" s="284"/>
      <c r="AE2" s="284" t="str">
        <f>CTRL!B8</f>
        <v>28. ročník mezinárodního cyklistického závodu juniorů / 28th edition of international cycling race of juniors</v>
      </c>
      <c r="AF2" s="284"/>
      <c r="AG2" s="284"/>
      <c r="AH2" s="284"/>
      <c r="AI2" s="284"/>
      <c r="AJ2" s="284"/>
      <c r="AK2" s="284"/>
      <c r="AL2" s="284"/>
      <c r="AM2" s="284"/>
      <c r="AN2" s="284"/>
      <c r="AO2" s="284"/>
      <c r="AP2" s="284"/>
      <c r="AQ2" s="284"/>
      <c r="AR2" s="284"/>
      <c r="AS2" s="284"/>
    </row>
    <row r="3" spans="1:45" s="81" customFormat="1" ht="18.75" x14ac:dyDescent="0.3">
      <c r="A3" s="79"/>
      <c r="B3" s="79"/>
      <c r="C3" s="80"/>
      <c r="D3" s="285" t="str">
        <f>CTRL!B18</f>
        <v>2. etapa / 2nd Stage</v>
      </c>
      <c r="E3" s="285"/>
      <c r="F3" s="285"/>
      <c r="G3" s="285"/>
      <c r="H3" s="285"/>
      <c r="I3" s="285"/>
      <c r="J3" s="285"/>
      <c r="K3" s="285"/>
      <c r="L3" s="285"/>
      <c r="M3" s="285"/>
      <c r="O3" s="82"/>
      <c r="P3" s="79"/>
      <c r="Q3" s="79"/>
      <c r="R3" s="80"/>
      <c r="S3" s="285" t="str">
        <f>D3</f>
        <v>2. etapa / 2nd Stage</v>
      </c>
      <c r="T3" s="285"/>
      <c r="U3" s="285"/>
      <c r="V3" s="285"/>
      <c r="W3" s="285"/>
      <c r="X3" s="285"/>
      <c r="Y3" s="285"/>
      <c r="Z3" s="285"/>
      <c r="AA3" s="285"/>
      <c r="AB3" s="285"/>
      <c r="AD3" s="82"/>
      <c r="AE3" s="79"/>
      <c r="AF3" s="79"/>
      <c r="AG3" s="80"/>
      <c r="AH3" s="285" t="str">
        <f>D3</f>
        <v>2. etapa / 2nd Stage</v>
      </c>
      <c r="AI3" s="285"/>
      <c r="AJ3" s="285"/>
      <c r="AK3" s="285"/>
      <c r="AL3" s="285"/>
      <c r="AM3" s="285"/>
      <c r="AN3" s="285"/>
      <c r="AO3" s="285"/>
      <c r="AP3" s="285"/>
      <c r="AQ3" s="285"/>
      <c r="AS3" s="82"/>
    </row>
    <row r="4" spans="1:45" s="83" customFormat="1" ht="29.25" customHeight="1" x14ac:dyDescent="0.35">
      <c r="A4" s="286" t="s">
        <v>75</v>
      </c>
      <c r="B4" s="286"/>
      <c r="C4" s="286"/>
      <c r="D4" s="286"/>
      <c r="E4" s="286"/>
      <c r="F4" s="286"/>
      <c r="G4" s="286"/>
      <c r="H4" s="286"/>
      <c r="I4" s="286"/>
      <c r="J4" s="286"/>
      <c r="K4" s="286"/>
      <c r="L4" s="286"/>
      <c r="M4" s="286"/>
      <c r="N4" s="286"/>
      <c r="O4" s="286"/>
      <c r="P4" s="287" t="s">
        <v>75</v>
      </c>
      <c r="Q4" s="287"/>
      <c r="R4" s="287"/>
      <c r="S4" s="287"/>
      <c r="T4" s="287"/>
      <c r="U4" s="287"/>
      <c r="V4" s="287"/>
      <c r="W4" s="287"/>
      <c r="X4" s="287"/>
      <c r="Y4" s="287"/>
      <c r="Z4" s="287"/>
      <c r="AA4" s="287"/>
      <c r="AB4" s="287"/>
      <c r="AC4" s="287"/>
      <c r="AD4" s="287"/>
      <c r="AE4" s="287" t="s">
        <v>75</v>
      </c>
      <c r="AF4" s="287"/>
      <c r="AG4" s="287"/>
      <c r="AH4" s="287"/>
      <c r="AI4" s="287"/>
      <c r="AJ4" s="287"/>
      <c r="AK4" s="287"/>
      <c r="AL4" s="287"/>
      <c r="AM4" s="287"/>
      <c r="AN4" s="287"/>
      <c r="AO4" s="287"/>
      <c r="AP4" s="287"/>
      <c r="AQ4" s="287"/>
      <c r="AR4" s="287"/>
      <c r="AS4" s="287"/>
    </row>
    <row r="5" spans="1:45" ht="9" customHeight="1" x14ac:dyDescent="0.2">
      <c r="H5" s="22"/>
      <c r="K5" s="22"/>
      <c r="L5"/>
      <c r="M5"/>
      <c r="N5"/>
      <c r="O5"/>
      <c r="W5" s="22"/>
      <c r="Z5" s="22"/>
      <c r="AA5"/>
      <c r="AB5"/>
      <c r="AC5"/>
      <c r="AD5"/>
      <c r="AL5" s="22"/>
      <c r="AO5" s="22"/>
      <c r="AP5"/>
      <c r="AQ5"/>
      <c r="AR5"/>
      <c r="AS5"/>
    </row>
    <row r="6" spans="1:45" x14ac:dyDescent="0.2">
      <c r="A6" s="279"/>
      <c r="B6" s="279" t="s">
        <v>1</v>
      </c>
      <c r="C6" s="279" t="s">
        <v>2</v>
      </c>
      <c r="D6" s="279" t="s">
        <v>3</v>
      </c>
      <c r="E6" s="279"/>
      <c r="F6" s="279" t="s">
        <v>76</v>
      </c>
      <c r="G6" s="279"/>
      <c r="H6" s="279"/>
      <c r="I6" s="279"/>
      <c r="J6" s="279" t="s">
        <v>1</v>
      </c>
      <c r="K6" s="279" t="s">
        <v>2</v>
      </c>
      <c r="L6" s="279" t="s">
        <v>3</v>
      </c>
      <c r="M6" s="279"/>
      <c r="N6" s="279" t="s">
        <v>76</v>
      </c>
      <c r="O6" s="279"/>
      <c r="P6" s="279"/>
      <c r="Q6" s="279" t="s">
        <v>1</v>
      </c>
      <c r="R6" s="279" t="s">
        <v>2</v>
      </c>
      <c r="S6" s="279" t="s">
        <v>3</v>
      </c>
      <c r="T6" s="279"/>
      <c r="U6" s="279" t="s">
        <v>76</v>
      </c>
      <c r="V6" s="279"/>
      <c r="W6" s="279"/>
      <c r="X6" s="279"/>
      <c r="Y6" s="279" t="s">
        <v>1</v>
      </c>
      <c r="Z6" s="279" t="s">
        <v>2</v>
      </c>
      <c r="AA6" s="279" t="s">
        <v>3</v>
      </c>
      <c r="AB6" s="279"/>
      <c r="AC6" s="279" t="s">
        <v>76</v>
      </c>
      <c r="AD6" s="279"/>
      <c r="AE6" s="279"/>
      <c r="AF6" s="279" t="s">
        <v>1</v>
      </c>
      <c r="AG6" s="279" t="s">
        <v>2</v>
      </c>
      <c r="AH6" s="279" t="s">
        <v>3</v>
      </c>
      <c r="AI6" s="279"/>
      <c r="AJ6" s="279" t="s">
        <v>76</v>
      </c>
      <c r="AK6" s="279"/>
      <c r="AL6" s="279"/>
      <c r="AM6" s="279"/>
      <c r="AN6" s="279" t="s">
        <v>1</v>
      </c>
      <c r="AO6" s="279" t="s">
        <v>2</v>
      </c>
      <c r="AP6" s="279" t="s">
        <v>3</v>
      </c>
      <c r="AQ6" s="279"/>
      <c r="AR6" s="279" t="s">
        <v>76</v>
      </c>
      <c r="AS6" s="279"/>
    </row>
    <row r="7" spans="1:45" x14ac:dyDescent="0.2">
      <c r="A7" s="86"/>
      <c r="B7" s="86" t="s">
        <v>7</v>
      </c>
      <c r="C7" s="86" t="s">
        <v>8</v>
      </c>
      <c r="D7" s="86" t="s">
        <v>9</v>
      </c>
      <c r="E7" s="86"/>
      <c r="F7" s="86" t="s">
        <v>31</v>
      </c>
      <c r="G7" s="86"/>
      <c r="H7" s="86"/>
      <c r="I7" s="86"/>
      <c r="J7" s="86" t="s">
        <v>7</v>
      </c>
      <c r="K7" s="86" t="s">
        <v>8</v>
      </c>
      <c r="L7" s="86" t="s">
        <v>9</v>
      </c>
      <c r="M7" s="86"/>
      <c r="N7" s="86" t="s">
        <v>31</v>
      </c>
      <c r="O7" s="86"/>
      <c r="P7" s="86"/>
      <c r="Q7" s="86" t="s">
        <v>7</v>
      </c>
      <c r="R7" s="86" t="s">
        <v>8</v>
      </c>
      <c r="S7" s="86" t="s">
        <v>9</v>
      </c>
      <c r="T7" s="86"/>
      <c r="U7" s="86" t="s">
        <v>31</v>
      </c>
      <c r="V7" s="86"/>
      <c r="W7" s="86"/>
      <c r="X7" s="86"/>
      <c r="Y7" s="86" t="s">
        <v>7</v>
      </c>
      <c r="Z7" s="86" t="s">
        <v>8</v>
      </c>
      <c r="AA7" s="86" t="s">
        <v>9</v>
      </c>
      <c r="AB7" s="86"/>
      <c r="AC7" s="86" t="s">
        <v>31</v>
      </c>
      <c r="AD7" s="86"/>
      <c r="AE7" s="86"/>
      <c r="AF7" s="86" t="s">
        <v>7</v>
      </c>
      <c r="AG7" s="86" t="s">
        <v>8</v>
      </c>
      <c r="AH7" s="86" t="s">
        <v>9</v>
      </c>
      <c r="AI7" s="86"/>
      <c r="AJ7" s="86" t="s">
        <v>31</v>
      </c>
      <c r="AK7" s="86"/>
      <c r="AL7" s="86"/>
      <c r="AM7" s="86"/>
      <c r="AN7" s="86" t="s">
        <v>7</v>
      </c>
      <c r="AO7" s="86" t="s">
        <v>8</v>
      </c>
      <c r="AP7" s="86" t="s">
        <v>9</v>
      </c>
      <c r="AQ7" s="86"/>
      <c r="AR7" s="86" t="s">
        <v>31</v>
      </c>
      <c r="AS7" s="86"/>
    </row>
    <row r="8" spans="1:45" ht="8.25" customHeight="1" thickBot="1" x14ac:dyDescent="0.25">
      <c r="A8" s="75"/>
      <c r="B8" s="75"/>
      <c r="C8" s="76"/>
      <c r="D8" s="75"/>
      <c r="E8" s="75"/>
      <c r="F8" s="75"/>
      <c r="G8" s="75"/>
      <c r="I8" s="75"/>
      <c r="J8" s="75"/>
      <c r="K8" s="75"/>
      <c r="L8" s="77"/>
      <c r="M8" s="77"/>
      <c r="N8" s="77"/>
      <c r="O8" s="77"/>
      <c r="P8" s="75"/>
      <c r="Q8" s="75"/>
      <c r="R8" s="76"/>
      <c r="S8" s="75"/>
      <c r="T8" s="75"/>
      <c r="U8" s="75"/>
      <c r="V8" s="75"/>
      <c r="X8" s="75"/>
      <c r="Y8" s="75"/>
      <c r="Z8" s="75"/>
      <c r="AA8" s="77"/>
      <c r="AB8" s="77"/>
      <c r="AC8" s="77"/>
      <c r="AD8" s="77"/>
      <c r="AE8" s="75"/>
      <c r="AF8" s="75"/>
      <c r="AG8" s="76"/>
      <c r="AH8" s="75"/>
      <c r="AI8" s="75"/>
      <c r="AJ8" s="75"/>
      <c r="AK8" s="75"/>
      <c r="AM8" s="75"/>
      <c r="AN8" s="75"/>
      <c r="AO8" s="75"/>
      <c r="AP8" s="77"/>
      <c r="AQ8" s="77"/>
      <c r="AR8" s="77"/>
      <c r="AS8" s="77"/>
    </row>
    <row r="9" spans="1:45" ht="15" x14ac:dyDescent="0.2">
      <c r="A9" s="73"/>
      <c r="B9" s="74"/>
      <c r="C9" s="74"/>
      <c r="D9" s="74"/>
      <c r="E9" s="29"/>
      <c r="F9" s="29"/>
      <c r="G9" s="29"/>
      <c r="I9" s="73"/>
      <c r="J9" s="74"/>
      <c r="K9" s="74"/>
      <c r="L9" s="74"/>
      <c r="M9" s="29"/>
      <c r="N9" s="29"/>
      <c r="O9" s="29"/>
      <c r="P9" s="73"/>
      <c r="Q9" s="74"/>
      <c r="R9" s="74"/>
      <c r="S9" s="74"/>
      <c r="T9" s="29"/>
      <c r="U9" s="29"/>
      <c r="V9" s="29"/>
      <c r="X9" s="73"/>
      <c r="Y9" s="74"/>
      <c r="Z9" s="74"/>
      <c r="AA9" s="74"/>
      <c r="AB9" s="29"/>
      <c r="AC9" s="29"/>
      <c r="AD9" s="29"/>
      <c r="AE9" s="73"/>
      <c r="AF9" s="74"/>
      <c r="AG9" s="74"/>
      <c r="AH9" s="74"/>
      <c r="AI9" s="29"/>
      <c r="AJ9" s="29"/>
      <c r="AK9" s="29"/>
      <c r="AM9" s="73"/>
      <c r="AN9" s="74"/>
      <c r="AO9" s="74"/>
      <c r="AP9" s="74"/>
      <c r="AQ9" s="29"/>
      <c r="AR9" s="29"/>
      <c r="AS9" s="29"/>
    </row>
    <row r="10" spans="1:45" ht="39" customHeight="1" x14ac:dyDescent="0.2">
      <c r="A10" s="55"/>
      <c r="B10" s="164">
        <v>1</v>
      </c>
      <c r="C10" s="282"/>
      <c r="D10" s="282"/>
      <c r="E10" s="282"/>
      <c r="F10" s="282"/>
      <c r="G10" s="282"/>
      <c r="H10" s="162"/>
      <c r="I10" s="163"/>
      <c r="J10" s="164">
        <v>34</v>
      </c>
      <c r="K10" s="115" t="str">
        <f t="shared" ref="K10:K33" si="0">VLOOKUP(J10,STARTOVKA,2,0)</f>
        <v>CZE19960513</v>
      </c>
      <c r="L10" s="60" t="str">
        <f t="shared" ref="L10:L33" si="1">VLOOKUP(J10,STARTOVKA,3,0)</f>
        <v xml:space="preserve">SCHUBERT Štěpán </v>
      </c>
      <c r="M10" s="97"/>
      <c r="N10" s="97"/>
      <c r="O10" s="97"/>
      <c r="P10" s="163"/>
      <c r="Q10" s="164">
        <v>65</v>
      </c>
      <c r="R10" s="115" t="str">
        <f t="shared" ref="R10:R34" si="2">VLOOKUP(Q10,STARTOVKA,2,0)</f>
        <v>POL19970608</v>
      </c>
      <c r="S10" s="60" t="str">
        <f t="shared" ref="S10:S34" si="3">VLOOKUP(Q10,STARTOVKA,3,0)</f>
        <v>BISKUP Bartosz</v>
      </c>
      <c r="T10" s="97"/>
      <c r="U10" s="97"/>
      <c r="V10" s="161"/>
      <c r="W10" s="162"/>
      <c r="X10" s="163"/>
      <c r="Y10" s="164">
        <v>106</v>
      </c>
      <c r="Z10" s="115" t="str">
        <f t="shared" ref="Z10:Z34" si="4">VLOOKUP(Y10,STARTOVKA,2,0)</f>
        <v>CZE19970109</v>
      </c>
      <c r="AA10" s="60" t="str">
        <f t="shared" ref="AA10:AA34" si="5">VLOOKUP(Y10,STARTOVKA,3,0)</f>
        <v xml:space="preserve">SVATEK Miroslav </v>
      </c>
      <c r="AB10" s="97"/>
      <c r="AC10" s="97"/>
      <c r="AD10" s="97"/>
      <c r="AE10" s="163"/>
      <c r="AF10" s="164">
        <v>144</v>
      </c>
      <c r="AG10" s="115" t="str">
        <f t="shared" ref="AG10:AG34" si="6">VLOOKUP(AF10,STARTOVKA,2,0)</f>
        <v>CZE19961220</v>
      </c>
      <c r="AH10" s="60" t="str">
        <f t="shared" ref="AH10:AH34" si="7">VLOOKUP(AF10,STARTOVKA,3,0)</f>
        <v xml:space="preserve">LOVEČEK Adam </v>
      </c>
      <c r="AI10" s="97"/>
      <c r="AJ10" s="97"/>
      <c r="AK10" s="161"/>
      <c r="AL10" s="162"/>
      <c r="AM10" s="163"/>
      <c r="AN10" s="164">
        <v>183</v>
      </c>
      <c r="AO10" s="115" t="str">
        <f t="shared" ref="AO10:AO14" si="8">VLOOKUP(AN10,STARTOVKA,2,0)</f>
        <v>AUT19961121</v>
      </c>
      <c r="AP10" s="60" t="str">
        <f t="shared" ref="AP10:AP14" si="9">VLOOKUP(AN10,STARTOVKA,3,0)</f>
        <v>KROGER Klemens</v>
      </c>
      <c r="AQ10" s="97"/>
      <c r="AR10" s="97"/>
      <c r="AS10" s="97"/>
    </row>
    <row r="11" spans="1:45" ht="39" customHeight="1" x14ac:dyDescent="0.2">
      <c r="A11" s="55"/>
      <c r="B11" s="164">
        <v>2</v>
      </c>
      <c r="C11" s="115" t="str">
        <f t="shared" ref="C11:C33" si="10">VLOOKUP(B11,STARTOVKA,2,0)</f>
        <v>GER19960829</v>
      </c>
      <c r="D11" s="60" t="str">
        <f t="shared" ref="D11:D33" si="11">VLOOKUP(B11,STARTOVKA,3,0)</f>
        <v>SCHUCHMANN Franz-Leon</v>
      </c>
      <c r="E11" s="97"/>
      <c r="F11" s="97"/>
      <c r="G11" s="161"/>
      <c r="H11" s="162"/>
      <c r="I11" s="163"/>
      <c r="J11" s="164">
        <v>35</v>
      </c>
      <c r="K11" s="115" t="str">
        <f t="shared" si="0"/>
        <v>CZE19970320</v>
      </c>
      <c r="L11" s="60" t="str">
        <f t="shared" si="1"/>
        <v xml:space="preserve">KUTIŠ Martin </v>
      </c>
      <c r="M11" s="97"/>
      <c r="N11" s="97"/>
      <c r="O11" s="97"/>
      <c r="P11" s="163"/>
      <c r="Q11" s="164">
        <v>66</v>
      </c>
      <c r="R11" s="282"/>
      <c r="S11" s="282"/>
      <c r="T11" s="282"/>
      <c r="U11" s="282"/>
      <c r="V11" s="282"/>
      <c r="W11" s="162"/>
      <c r="X11" s="163"/>
      <c r="Y11" s="164">
        <v>107</v>
      </c>
      <c r="Z11" s="115" t="str">
        <f t="shared" si="4"/>
        <v>CZE19970110</v>
      </c>
      <c r="AA11" s="60" t="str">
        <f t="shared" si="5"/>
        <v xml:space="preserve">KŘIKAVA Jakub </v>
      </c>
      <c r="AB11" s="97"/>
      <c r="AC11" s="97"/>
      <c r="AD11" s="97"/>
      <c r="AE11" s="163"/>
      <c r="AF11" s="164">
        <v>145</v>
      </c>
      <c r="AG11" s="115" t="str">
        <f t="shared" si="6"/>
        <v>CZE19961105</v>
      </c>
      <c r="AH11" s="60" t="str">
        <f t="shared" si="7"/>
        <v xml:space="preserve">MUŽ Jan </v>
      </c>
      <c r="AI11" s="97"/>
      <c r="AJ11" s="97"/>
      <c r="AK11" s="161"/>
      <c r="AL11" s="162"/>
      <c r="AM11" s="163"/>
      <c r="AN11" s="164">
        <v>184</v>
      </c>
      <c r="AO11" s="115" t="str">
        <f t="shared" si="8"/>
        <v>AUT19961024</v>
      </c>
      <c r="AP11" s="60" t="str">
        <f t="shared" si="9"/>
        <v>STATTMANN Lukas</v>
      </c>
      <c r="AQ11" s="97"/>
      <c r="AR11" s="97"/>
      <c r="AS11" s="97"/>
    </row>
    <row r="12" spans="1:45" ht="39" customHeight="1" x14ac:dyDescent="0.2">
      <c r="A12" s="55"/>
      <c r="B12" s="164">
        <v>3</v>
      </c>
      <c r="C12" s="115" t="str">
        <f t="shared" si="10"/>
        <v>GER19970102</v>
      </c>
      <c r="D12" s="60" t="str">
        <f t="shared" si="11"/>
        <v>ZEISE Paul</v>
      </c>
      <c r="E12" s="97"/>
      <c r="F12" s="97"/>
      <c r="G12" s="161"/>
      <c r="H12" s="162"/>
      <c r="I12" s="163"/>
      <c r="J12" s="164">
        <v>41</v>
      </c>
      <c r="K12" s="115" t="str">
        <f t="shared" si="0"/>
        <v>CZE19960310</v>
      </c>
      <c r="L12" s="60" t="str">
        <f t="shared" si="1"/>
        <v xml:space="preserve">ŠULC Jakub </v>
      </c>
      <c r="M12" s="97"/>
      <c r="N12" s="97"/>
      <c r="O12" s="97"/>
      <c r="P12" s="163"/>
      <c r="Q12" s="164">
        <v>71</v>
      </c>
      <c r="R12" s="115" t="str">
        <f t="shared" si="2"/>
        <v>SVK19970730</v>
      </c>
      <c r="S12" s="60" t="str">
        <f t="shared" si="3"/>
        <v>MEŇUŠ Tomáš</v>
      </c>
      <c r="T12" s="97"/>
      <c r="U12" s="97"/>
      <c r="V12" s="161"/>
      <c r="W12" s="162"/>
      <c r="X12" s="163"/>
      <c r="Y12" s="164">
        <v>111</v>
      </c>
      <c r="Z12" s="115" t="str">
        <f t="shared" si="4"/>
        <v>GER19960410</v>
      </c>
      <c r="AA12" s="60" t="str">
        <f t="shared" si="5"/>
        <v>BECKER Alexander</v>
      </c>
      <c r="AB12" s="97"/>
      <c r="AC12" s="97"/>
      <c r="AD12" s="97"/>
      <c r="AE12" s="163"/>
      <c r="AF12" s="164">
        <v>146</v>
      </c>
      <c r="AG12" s="115" t="str">
        <f t="shared" si="6"/>
        <v>CZE19980130</v>
      </c>
      <c r="AH12" s="60" t="str">
        <f t="shared" si="7"/>
        <v xml:space="preserve">OTRUBA Jakub </v>
      </c>
      <c r="AI12" s="97"/>
      <c r="AJ12" s="97"/>
      <c r="AK12" s="161"/>
      <c r="AL12" s="162"/>
      <c r="AM12" s="163"/>
      <c r="AN12" s="164">
        <v>185</v>
      </c>
      <c r="AO12" s="115" t="str">
        <f t="shared" si="8"/>
        <v>AUT19960302</v>
      </c>
      <c r="AP12" s="60" t="str">
        <f t="shared" si="9"/>
        <v>TAFERNER Stefan</v>
      </c>
      <c r="AQ12" s="97"/>
      <c r="AR12" s="97"/>
      <c r="AS12" s="97"/>
    </row>
    <row r="13" spans="1:45" ht="39" customHeight="1" x14ac:dyDescent="0.2">
      <c r="A13" s="55"/>
      <c r="B13" s="164">
        <v>4</v>
      </c>
      <c r="C13" s="115" t="str">
        <f t="shared" si="10"/>
        <v>GER19960212</v>
      </c>
      <c r="D13" s="60" t="str">
        <f t="shared" si="11"/>
        <v>SCHUBERT Erik</v>
      </c>
      <c r="E13" s="97"/>
      <c r="F13" s="97"/>
      <c r="G13" s="161"/>
      <c r="H13" s="162"/>
      <c r="I13" s="163"/>
      <c r="J13" s="164">
        <v>42</v>
      </c>
      <c r="K13" s="115" t="str">
        <f t="shared" si="0"/>
        <v>CZE19961125</v>
      </c>
      <c r="L13" s="60" t="str">
        <f t="shared" si="1"/>
        <v xml:space="preserve">ANDRŠ Jakub </v>
      </c>
      <c r="M13" s="97"/>
      <c r="N13" s="97"/>
      <c r="O13" s="97"/>
      <c r="P13" s="163"/>
      <c r="Q13" s="164">
        <v>72</v>
      </c>
      <c r="R13" s="115" t="str">
        <f t="shared" si="2"/>
        <v>SVK19960505</v>
      </c>
      <c r="S13" s="60" t="str">
        <f t="shared" si="3"/>
        <v>GANC Marek</v>
      </c>
      <c r="T13" s="97"/>
      <c r="U13" s="97"/>
      <c r="V13" s="161"/>
      <c r="W13" s="162"/>
      <c r="X13" s="163"/>
      <c r="Y13" s="164">
        <v>112</v>
      </c>
      <c r="Z13" s="115" t="str">
        <f t="shared" si="4"/>
        <v>GER19970122</v>
      </c>
      <c r="AA13" s="60" t="str">
        <f t="shared" si="5"/>
        <v>BERAN Andy</v>
      </c>
      <c r="AB13" s="97"/>
      <c r="AC13" s="97"/>
      <c r="AD13" s="97"/>
      <c r="AE13" s="163"/>
      <c r="AF13" s="164">
        <v>147</v>
      </c>
      <c r="AG13" s="115" t="str">
        <f t="shared" si="6"/>
        <v>CZE19960618</v>
      </c>
      <c r="AH13" s="60" t="str">
        <f t="shared" si="7"/>
        <v xml:space="preserve">PETRUŠ Jiří </v>
      </c>
      <c r="AI13" s="97"/>
      <c r="AJ13" s="97"/>
      <c r="AK13" s="161"/>
      <c r="AL13" s="162"/>
      <c r="AM13" s="163"/>
      <c r="AN13" s="164">
        <v>186</v>
      </c>
      <c r="AO13" s="115" t="str">
        <f t="shared" si="8"/>
        <v>AUT19970406</v>
      </c>
      <c r="AP13" s="60" t="str">
        <f t="shared" si="9"/>
        <v>WINTER Stefan</v>
      </c>
      <c r="AQ13" s="97"/>
      <c r="AR13" s="97"/>
      <c r="AS13" s="97"/>
    </row>
    <row r="14" spans="1:45" ht="39" customHeight="1" x14ac:dyDescent="0.2">
      <c r="A14" s="55"/>
      <c r="B14" s="164">
        <v>5</v>
      </c>
      <c r="C14" s="115" t="str">
        <f t="shared" si="10"/>
        <v>GER19960418</v>
      </c>
      <c r="D14" s="60" t="str">
        <f t="shared" si="11"/>
        <v>JÄGELER Robert</v>
      </c>
      <c r="E14" s="97"/>
      <c r="F14" s="97"/>
      <c r="G14" s="161"/>
      <c r="H14" s="162"/>
      <c r="I14" s="163"/>
      <c r="J14" s="164">
        <v>43</v>
      </c>
      <c r="K14" s="115" t="str">
        <f t="shared" si="0"/>
        <v>CZE19990209</v>
      </c>
      <c r="L14" s="60" t="str">
        <f t="shared" si="1"/>
        <v xml:space="preserve">HONZÁK David </v>
      </c>
      <c r="M14" s="97"/>
      <c r="N14" s="97"/>
      <c r="O14" s="97"/>
      <c r="P14" s="163"/>
      <c r="Q14" s="164">
        <v>73</v>
      </c>
      <c r="R14" s="115" t="str">
        <f t="shared" si="2"/>
        <v>SVK19970207</v>
      </c>
      <c r="S14" s="60" t="str">
        <f t="shared" si="3"/>
        <v>GAVENDA Miroslav</v>
      </c>
      <c r="T14" s="97"/>
      <c r="U14" s="97"/>
      <c r="V14" s="161"/>
      <c r="W14" s="162"/>
      <c r="X14" s="163"/>
      <c r="Y14" s="164">
        <v>113</v>
      </c>
      <c r="Z14" s="115" t="str">
        <f t="shared" si="4"/>
        <v>GER19961002</v>
      </c>
      <c r="AA14" s="60" t="str">
        <f t="shared" si="5"/>
        <v>ROHDE Louis</v>
      </c>
      <c r="AB14" s="97"/>
      <c r="AC14" s="97"/>
      <c r="AD14" s="97"/>
      <c r="AE14" s="163"/>
      <c r="AF14" s="164">
        <v>148</v>
      </c>
      <c r="AG14" s="115" t="str">
        <f t="shared" si="6"/>
        <v>CZE19960522</v>
      </c>
      <c r="AH14" s="60" t="str">
        <f t="shared" si="7"/>
        <v xml:space="preserve">PUDL Tomáš </v>
      </c>
      <c r="AI14" s="97"/>
      <c r="AJ14" s="97"/>
      <c r="AK14" s="161"/>
      <c r="AL14" s="162"/>
      <c r="AM14" s="163"/>
      <c r="AN14" s="164">
        <v>187</v>
      </c>
      <c r="AO14" s="115" t="str">
        <f t="shared" si="8"/>
        <v>AUT19970913</v>
      </c>
      <c r="AP14" s="60" t="str">
        <f t="shared" si="9"/>
        <v>DALLINGER Christian</v>
      </c>
      <c r="AQ14" s="97"/>
      <c r="AR14" s="97"/>
      <c r="AS14" s="97"/>
    </row>
    <row r="15" spans="1:45" ht="39" customHeight="1" x14ac:dyDescent="0.2">
      <c r="A15" s="55"/>
      <c r="B15" s="164">
        <v>6</v>
      </c>
      <c r="C15" s="115" t="str">
        <f t="shared" si="10"/>
        <v>GER19970811</v>
      </c>
      <c r="D15" s="60" t="str">
        <f t="shared" si="11"/>
        <v>LINTZEL Philip</v>
      </c>
      <c r="E15" s="97"/>
      <c r="F15" s="97"/>
      <c r="G15" s="161"/>
      <c r="H15" s="162"/>
      <c r="I15" s="163"/>
      <c r="J15" s="164">
        <v>44</v>
      </c>
      <c r="K15" s="115" t="str">
        <f t="shared" si="0"/>
        <v>CZE19960213</v>
      </c>
      <c r="L15" s="60" t="str">
        <f t="shared" si="1"/>
        <v xml:space="preserve">JUREČKA Jiří </v>
      </c>
      <c r="M15" s="97"/>
      <c r="N15" s="97"/>
      <c r="O15" s="97"/>
      <c r="P15" s="163"/>
      <c r="Q15" s="164">
        <v>74</v>
      </c>
      <c r="R15" s="115" t="str">
        <f t="shared" si="2"/>
        <v>SVK19980324</v>
      </c>
      <c r="S15" s="60" t="str">
        <f t="shared" si="3"/>
        <v>KOVÁČ Milan</v>
      </c>
      <c r="T15" s="97"/>
      <c r="U15" s="97"/>
      <c r="V15" s="161"/>
      <c r="W15" s="162"/>
      <c r="X15" s="163"/>
      <c r="Y15" s="164">
        <v>114</v>
      </c>
      <c r="Z15" s="115" t="str">
        <f t="shared" si="4"/>
        <v>GER19960823</v>
      </c>
      <c r="AA15" s="60" t="str">
        <f t="shared" si="5"/>
        <v>SCHLOTT Julius</v>
      </c>
      <c r="AB15" s="97"/>
      <c r="AC15" s="97"/>
      <c r="AD15" s="97"/>
      <c r="AE15" s="163"/>
      <c r="AF15" s="164">
        <v>149</v>
      </c>
      <c r="AG15" s="115" t="str">
        <f t="shared" si="6"/>
        <v>CZE19981228</v>
      </c>
      <c r="AH15" s="60" t="str">
        <f t="shared" si="7"/>
        <v xml:space="preserve">WAGNER Jakub </v>
      </c>
      <c r="AI15" s="97"/>
      <c r="AJ15" s="97"/>
      <c r="AK15" s="161"/>
      <c r="AL15" s="162"/>
      <c r="AM15" s="163"/>
      <c r="AN15" s="164"/>
      <c r="AO15" s="115"/>
      <c r="AP15" s="60"/>
      <c r="AQ15" s="97"/>
      <c r="AR15" s="97"/>
      <c r="AS15" s="97"/>
    </row>
    <row r="16" spans="1:45" ht="39" customHeight="1" x14ac:dyDescent="0.2">
      <c r="A16" s="55"/>
      <c r="B16" s="164">
        <v>7</v>
      </c>
      <c r="C16" s="115" t="str">
        <f t="shared" si="10"/>
        <v>GER19970419</v>
      </c>
      <c r="D16" s="60" t="str">
        <f t="shared" si="11"/>
        <v>BURCHARDT Karl</v>
      </c>
      <c r="E16" s="97"/>
      <c r="F16" s="97"/>
      <c r="G16" s="161"/>
      <c r="H16" s="162"/>
      <c r="I16" s="163"/>
      <c r="J16" s="164">
        <v>45</v>
      </c>
      <c r="K16" s="115" t="str">
        <f t="shared" si="0"/>
        <v>CZE19960630</v>
      </c>
      <c r="L16" s="60" t="str">
        <f t="shared" si="1"/>
        <v xml:space="preserve">LEHKÝ Roman </v>
      </c>
      <c r="M16" s="97"/>
      <c r="N16" s="97"/>
      <c r="O16" s="97"/>
      <c r="P16" s="163"/>
      <c r="Q16" s="164">
        <v>75</v>
      </c>
      <c r="R16" s="115" t="str">
        <f t="shared" si="2"/>
        <v>SVK19981117</v>
      </c>
      <c r="S16" s="60" t="str">
        <f t="shared" si="3"/>
        <v>ZEMAN Alex</v>
      </c>
      <c r="T16" s="97"/>
      <c r="U16" s="97"/>
      <c r="V16" s="161"/>
      <c r="W16" s="162"/>
      <c r="X16" s="163"/>
      <c r="Y16" s="164">
        <v>115</v>
      </c>
      <c r="Z16" s="115" t="str">
        <f t="shared" si="4"/>
        <v>GER19961029</v>
      </c>
      <c r="AA16" s="60" t="str">
        <f t="shared" si="5"/>
        <v>KOCH Chrisitan</v>
      </c>
      <c r="AB16" s="97"/>
      <c r="AC16" s="97"/>
      <c r="AD16" s="97"/>
      <c r="AE16" s="163"/>
      <c r="AF16" s="164">
        <v>150</v>
      </c>
      <c r="AG16" s="115" t="str">
        <f t="shared" si="6"/>
        <v>CZE19970926</v>
      </c>
      <c r="AH16" s="60" t="str">
        <f t="shared" si="7"/>
        <v xml:space="preserve">BRÁZDA Michal </v>
      </c>
      <c r="AI16" s="97"/>
      <c r="AJ16" s="97"/>
      <c r="AK16" s="161"/>
      <c r="AL16" s="162"/>
      <c r="AM16" s="163"/>
      <c r="AN16" s="164"/>
      <c r="AO16" s="115"/>
      <c r="AP16" s="60"/>
      <c r="AQ16" s="97"/>
      <c r="AR16" s="97"/>
      <c r="AS16" s="97"/>
    </row>
    <row r="17" spans="1:45" ht="39" customHeight="1" x14ac:dyDescent="0.2">
      <c r="A17" s="55"/>
      <c r="B17" s="164">
        <v>8</v>
      </c>
      <c r="C17" s="115" t="str">
        <f t="shared" si="10"/>
        <v>GER19980416</v>
      </c>
      <c r="D17" s="60" t="str">
        <f t="shared" si="11"/>
        <v>KÄßMANN Fabian</v>
      </c>
      <c r="E17" s="97"/>
      <c r="F17" s="97"/>
      <c r="G17" s="161"/>
      <c r="H17" s="162"/>
      <c r="I17" s="163"/>
      <c r="J17" s="164">
        <v>46</v>
      </c>
      <c r="K17" s="115" t="str">
        <f t="shared" si="0"/>
        <v>CZE19980811</v>
      </c>
      <c r="L17" s="60" t="str">
        <f t="shared" si="1"/>
        <v xml:space="preserve">NOVOTNÝ Jakub </v>
      </c>
      <c r="M17" s="97"/>
      <c r="N17" s="97"/>
      <c r="O17" s="97"/>
      <c r="P17" s="163"/>
      <c r="Q17" s="164">
        <v>81</v>
      </c>
      <c r="R17" s="115" t="str">
        <f t="shared" si="2"/>
        <v>CZE19980303</v>
      </c>
      <c r="S17" s="60" t="str">
        <f t="shared" si="3"/>
        <v xml:space="preserve">KOUDELA Dominik </v>
      </c>
      <c r="T17" s="97"/>
      <c r="U17" s="97"/>
      <c r="V17" s="161"/>
      <c r="W17" s="162"/>
      <c r="X17" s="163"/>
      <c r="Y17" s="164">
        <v>116</v>
      </c>
      <c r="Z17" s="115" t="str">
        <f t="shared" si="4"/>
        <v>GER19960909</v>
      </c>
      <c r="AA17" s="60" t="str">
        <f t="shared" si="5"/>
        <v>KÄMNA Lennard</v>
      </c>
      <c r="AB17" s="97"/>
      <c r="AC17" s="97"/>
      <c r="AD17" s="97"/>
      <c r="AE17" s="163"/>
      <c r="AF17" s="164">
        <v>151</v>
      </c>
      <c r="AG17" s="115" t="str">
        <f t="shared" si="6"/>
        <v>CZE19960501</v>
      </c>
      <c r="AH17" s="60" t="str">
        <f t="shared" si="7"/>
        <v>TOMAN Vojtěch</v>
      </c>
      <c r="AI17" s="97"/>
      <c r="AJ17" s="97"/>
      <c r="AK17" s="161"/>
      <c r="AL17" s="162"/>
      <c r="AM17" s="163"/>
      <c r="AN17" s="115"/>
      <c r="AO17" s="115"/>
      <c r="AP17" s="116"/>
      <c r="AQ17" s="97"/>
      <c r="AR17" s="97"/>
      <c r="AS17" s="97"/>
    </row>
    <row r="18" spans="1:45" ht="39" customHeight="1" x14ac:dyDescent="0.2">
      <c r="A18" s="55"/>
      <c r="B18" s="164">
        <v>9</v>
      </c>
      <c r="C18" s="115" t="str">
        <f t="shared" si="10"/>
        <v>GER19980730</v>
      </c>
      <c r="D18" s="60" t="str">
        <f t="shared" si="11"/>
        <v>PLUNTKE Moritz</v>
      </c>
      <c r="E18" s="97"/>
      <c r="F18" s="97"/>
      <c r="G18" s="161"/>
      <c r="H18" s="162"/>
      <c r="I18" s="163"/>
      <c r="J18" s="164">
        <v>47</v>
      </c>
      <c r="K18" s="115" t="str">
        <f t="shared" si="0"/>
        <v>CZE19960509</v>
      </c>
      <c r="L18" s="60" t="str">
        <f t="shared" si="1"/>
        <v xml:space="preserve">PRENĚK Ondřej </v>
      </c>
      <c r="M18" s="97"/>
      <c r="N18" s="97"/>
      <c r="O18" s="97"/>
      <c r="P18" s="163"/>
      <c r="Q18" s="164">
        <v>82</v>
      </c>
      <c r="R18" s="115" t="str">
        <f t="shared" si="2"/>
        <v>CZE19960127</v>
      </c>
      <c r="S18" s="60" t="str">
        <f t="shared" si="3"/>
        <v xml:space="preserve">ŠIPOŠ Marek </v>
      </c>
      <c r="T18" s="97"/>
      <c r="U18" s="97"/>
      <c r="V18" s="161"/>
      <c r="W18" s="162"/>
      <c r="X18" s="163"/>
      <c r="Y18" s="164">
        <v>117</v>
      </c>
      <c r="Z18" s="115" t="str">
        <f t="shared" si="4"/>
        <v>GER19971022</v>
      </c>
      <c r="AA18" s="60" t="str">
        <f t="shared" si="5"/>
        <v>KANTER Max</v>
      </c>
      <c r="AB18" s="97"/>
      <c r="AC18" s="97"/>
      <c r="AD18" s="97"/>
      <c r="AE18" s="163"/>
      <c r="AF18" s="164">
        <v>152</v>
      </c>
      <c r="AG18" s="115" t="str">
        <f t="shared" si="6"/>
        <v>CZE19970417</v>
      </c>
      <c r="AH18" s="60" t="str">
        <f t="shared" si="7"/>
        <v>KUBEŠ Martin</v>
      </c>
      <c r="AI18" s="97"/>
      <c r="AJ18" s="97"/>
      <c r="AK18" s="161"/>
      <c r="AL18" s="162"/>
      <c r="AM18" s="163"/>
      <c r="AN18" s="115"/>
      <c r="AO18" s="115"/>
      <c r="AP18" s="116"/>
      <c r="AQ18" s="97"/>
      <c r="AR18" s="97"/>
      <c r="AS18" s="97"/>
    </row>
    <row r="19" spans="1:45" ht="39" customHeight="1" x14ac:dyDescent="0.2">
      <c r="A19" s="55"/>
      <c r="B19" s="164">
        <v>10</v>
      </c>
      <c r="C19" s="115" t="str">
        <f t="shared" si="10"/>
        <v>GER19970316</v>
      </c>
      <c r="D19" s="60" t="str">
        <f t="shared" si="11"/>
        <v>WELTZ Niclas</v>
      </c>
      <c r="E19" s="97"/>
      <c r="F19" s="97"/>
      <c r="G19" s="161"/>
      <c r="H19" s="162"/>
      <c r="I19" s="163"/>
      <c r="J19" s="164">
        <v>48</v>
      </c>
      <c r="K19" s="115" t="str">
        <f t="shared" si="0"/>
        <v>CZE19981009</v>
      </c>
      <c r="L19" s="60" t="str">
        <f t="shared" si="1"/>
        <v xml:space="preserve">SIRŮČEK Václav </v>
      </c>
      <c r="M19" s="97"/>
      <c r="N19" s="97"/>
      <c r="O19" s="97"/>
      <c r="P19" s="163"/>
      <c r="Q19" s="164">
        <v>83</v>
      </c>
      <c r="R19" s="115" t="str">
        <f t="shared" si="2"/>
        <v>CZE19960724</v>
      </c>
      <c r="S19" s="60" t="str">
        <f t="shared" si="3"/>
        <v xml:space="preserve">BECHYNĚ Matěj </v>
      </c>
      <c r="T19" s="97"/>
      <c r="U19" s="97"/>
      <c r="V19" s="161"/>
      <c r="W19" s="162"/>
      <c r="X19" s="163"/>
      <c r="Y19" s="164">
        <v>121</v>
      </c>
      <c r="Z19" s="282"/>
      <c r="AA19" s="282"/>
      <c r="AB19" s="282"/>
      <c r="AC19" s="282"/>
      <c r="AD19" s="282"/>
      <c r="AE19" s="163"/>
      <c r="AF19" s="164">
        <v>153</v>
      </c>
      <c r="AG19" s="115" t="str">
        <f t="shared" si="6"/>
        <v>CZE19960707</v>
      </c>
      <c r="AH19" s="60" t="str">
        <f t="shared" si="7"/>
        <v>SAXA Lukáš</v>
      </c>
      <c r="AI19" s="97"/>
      <c r="AJ19" s="97"/>
      <c r="AK19" s="161"/>
      <c r="AL19" s="162"/>
      <c r="AM19" s="163"/>
      <c r="AN19" s="115"/>
      <c r="AO19" s="115"/>
      <c r="AP19" s="116"/>
      <c r="AQ19" s="97"/>
      <c r="AR19" s="97"/>
      <c r="AS19" s="97"/>
    </row>
    <row r="20" spans="1:45" ht="39" customHeight="1" x14ac:dyDescent="0.2">
      <c r="A20" s="55"/>
      <c r="B20" s="164">
        <v>11</v>
      </c>
      <c r="C20" s="115" t="str">
        <f t="shared" si="10"/>
        <v>GER19961026</v>
      </c>
      <c r="D20" s="60" t="str">
        <f t="shared" si="11"/>
        <v>FRANZ Paul</v>
      </c>
      <c r="E20" s="97"/>
      <c r="F20" s="97"/>
      <c r="G20" s="161"/>
      <c r="H20" s="162"/>
      <c r="I20" s="163"/>
      <c r="J20" s="164">
        <v>49</v>
      </c>
      <c r="K20" s="115" t="str">
        <f t="shared" si="0"/>
        <v>CZE19960703</v>
      </c>
      <c r="L20" s="60" t="str">
        <f t="shared" si="1"/>
        <v xml:space="preserve">ŠÍREK Adrian </v>
      </c>
      <c r="M20" s="97"/>
      <c r="N20" s="97"/>
      <c r="O20" s="97"/>
      <c r="P20" s="163"/>
      <c r="Q20" s="164">
        <v>84</v>
      </c>
      <c r="R20" s="115" t="str">
        <f t="shared" si="2"/>
        <v>BEL19970116</v>
      </c>
      <c r="S20" s="60" t="str">
        <f t="shared" si="3"/>
        <v>PENNINCK Jens</v>
      </c>
      <c r="T20" s="97"/>
      <c r="U20" s="97"/>
      <c r="V20" s="161"/>
      <c r="W20" s="162"/>
      <c r="X20" s="163"/>
      <c r="Y20" s="164">
        <v>122</v>
      </c>
      <c r="Z20" s="115" t="str">
        <f t="shared" si="4"/>
        <v>CZE19971201</v>
      </c>
      <c r="AA20" s="60" t="str">
        <f t="shared" si="5"/>
        <v xml:space="preserve">CHYTIL Daniel </v>
      </c>
      <c r="AB20" s="97"/>
      <c r="AC20" s="97"/>
      <c r="AD20" s="97"/>
      <c r="AE20" s="163"/>
      <c r="AF20" s="164">
        <v>154</v>
      </c>
      <c r="AG20" s="115" t="str">
        <f t="shared" si="6"/>
        <v>CZE19970227</v>
      </c>
      <c r="AH20" s="60" t="str">
        <f t="shared" si="7"/>
        <v>PAVKA Filip</v>
      </c>
      <c r="AI20" s="97"/>
      <c r="AJ20" s="97"/>
      <c r="AK20" s="161"/>
      <c r="AL20" s="162"/>
      <c r="AM20" s="163"/>
      <c r="AN20" s="115"/>
      <c r="AO20" s="115"/>
      <c r="AP20" s="116"/>
      <c r="AQ20" s="97"/>
      <c r="AR20" s="97"/>
      <c r="AS20" s="97"/>
    </row>
    <row r="21" spans="1:45" ht="39" customHeight="1" x14ac:dyDescent="0.2">
      <c r="A21" s="55"/>
      <c r="B21" s="164">
        <v>12</v>
      </c>
      <c r="C21" s="115" t="str">
        <f t="shared" si="10"/>
        <v>GER19960405</v>
      </c>
      <c r="D21" s="60" t="str">
        <f t="shared" si="11"/>
        <v>WITTE Reinhard</v>
      </c>
      <c r="E21" s="97"/>
      <c r="F21" s="97"/>
      <c r="G21" s="161"/>
      <c r="H21" s="162"/>
      <c r="I21" s="163"/>
      <c r="J21" s="164">
        <v>50</v>
      </c>
      <c r="K21" s="115" t="str">
        <f t="shared" si="0"/>
        <v>CZE19960203</v>
      </c>
      <c r="L21" s="60" t="str">
        <f t="shared" si="1"/>
        <v xml:space="preserve">VRÁNA Dominik </v>
      </c>
      <c r="M21" s="97"/>
      <c r="N21" s="97"/>
      <c r="O21" s="97"/>
      <c r="P21" s="163"/>
      <c r="Q21" s="164">
        <v>85</v>
      </c>
      <c r="R21" s="115" t="str">
        <f t="shared" si="2"/>
        <v>CZE19970804</v>
      </c>
      <c r="S21" s="60" t="str">
        <f t="shared" si="3"/>
        <v xml:space="preserve">SPUDIL Martin </v>
      </c>
      <c r="T21" s="97"/>
      <c r="U21" s="97"/>
      <c r="V21" s="161"/>
      <c r="W21" s="162"/>
      <c r="X21" s="163"/>
      <c r="Y21" s="164">
        <v>123</v>
      </c>
      <c r="Z21" s="115" t="str">
        <f t="shared" si="4"/>
        <v>CZE19971015</v>
      </c>
      <c r="AA21" s="60" t="str">
        <f t="shared" si="5"/>
        <v xml:space="preserve">STRUPEK Matyáš </v>
      </c>
      <c r="AB21" s="97"/>
      <c r="AC21" s="97"/>
      <c r="AD21" s="97"/>
      <c r="AE21" s="163"/>
      <c r="AF21" s="164">
        <v>161</v>
      </c>
      <c r="AG21" s="115" t="str">
        <f t="shared" si="6"/>
        <v>RUS19970210</v>
      </c>
      <c r="AH21" s="60" t="str">
        <f t="shared" si="7"/>
        <v>GRISHIN Maksim</v>
      </c>
      <c r="AI21" s="97"/>
      <c r="AJ21" s="97"/>
      <c r="AK21" s="161"/>
      <c r="AL21" s="162"/>
      <c r="AM21" s="163"/>
      <c r="AN21" s="115"/>
      <c r="AO21" s="115"/>
      <c r="AP21" s="116"/>
      <c r="AQ21" s="97"/>
      <c r="AR21" s="97"/>
      <c r="AS21" s="97"/>
    </row>
    <row r="22" spans="1:45" ht="39" customHeight="1" x14ac:dyDescent="0.2">
      <c r="A22" s="55"/>
      <c r="B22" s="164">
        <v>13</v>
      </c>
      <c r="C22" s="115" t="str">
        <f t="shared" si="10"/>
        <v>GER19970125</v>
      </c>
      <c r="D22" s="60" t="str">
        <f t="shared" si="11"/>
        <v>FRANZ Toni</v>
      </c>
      <c r="E22" s="97"/>
      <c r="F22" s="97"/>
      <c r="G22" s="161"/>
      <c r="H22" s="162"/>
      <c r="I22" s="163"/>
      <c r="J22" s="164">
        <v>51</v>
      </c>
      <c r="K22" s="115" t="str">
        <f t="shared" si="0"/>
        <v>CZE19980726</v>
      </c>
      <c r="L22" s="60" t="str">
        <f t="shared" si="1"/>
        <v xml:space="preserve">POKORNÝ Petr </v>
      </c>
      <c r="M22" s="97"/>
      <c r="N22" s="97"/>
      <c r="O22" s="97"/>
      <c r="P22" s="163"/>
      <c r="Q22" s="164">
        <v>91</v>
      </c>
      <c r="R22" s="282"/>
      <c r="S22" s="282"/>
      <c r="T22" s="282"/>
      <c r="U22" s="282"/>
      <c r="V22" s="282"/>
      <c r="W22" s="162"/>
      <c r="X22" s="163"/>
      <c r="Y22" s="164">
        <v>124</v>
      </c>
      <c r="Z22" s="115" t="str">
        <f t="shared" si="4"/>
        <v>CZE19970613</v>
      </c>
      <c r="AA22" s="60" t="str">
        <f t="shared" si="5"/>
        <v xml:space="preserve">ŠÁNA Jiří </v>
      </c>
      <c r="AB22" s="97"/>
      <c r="AC22" s="97"/>
      <c r="AD22" s="97"/>
      <c r="AE22" s="163"/>
      <c r="AF22" s="164">
        <v>162</v>
      </c>
      <c r="AG22" s="115" t="str">
        <f t="shared" si="6"/>
        <v>RUS19971119</v>
      </c>
      <c r="AH22" s="60" t="str">
        <f t="shared" si="7"/>
        <v>NECHAEV Vladislav</v>
      </c>
      <c r="AI22" s="97"/>
      <c r="AJ22" s="97"/>
      <c r="AK22" s="161"/>
      <c r="AL22" s="162"/>
      <c r="AM22" s="163"/>
      <c r="AN22" s="115"/>
      <c r="AO22" s="115"/>
      <c r="AP22" s="116"/>
      <c r="AQ22" s="97"/>
      <c r="AR22" s="97"/>
      <c r="AS22" s="97"/>
    </row>
    <row r="23" spans="1:45" ht="39" customHeight="1" x14ac:dyDescent="0.2">
      <c r="A23" s="55"/>
      <c r="B23" s="164">
        <v>14</v>
      </c>
      <c r="C23" s="115" t="str">
        <f t="shared" si="10"/>
        <v>GER19970806</v>
      </c>
      <c r="D23" s="60" t="str">
        <f t="shared" si="11"/>
        <v>BINAY Noah</v>
      </c>
      <c r="E23" s="97"/>
      <c r="F23" s="97"/>
      <c r="G23" s="161"/>
      <c r="H23" s="162"/>
      <c r="I23" s="163"/>
      <c r="J23" s="164">
        <v>52</v>
      </c>
      <c r="K23" s="115" t="str">
        <f t="shared" si="0"/>
        <v>POL19961008</v>
      </c>
      <c r="L23" s="60" t="str">
        <f t="shared" si="1"/>
        <v>ZLOTOWICZ Patryk</v>
      </c>
      <c r="M23" s="97"/>
      <c r="N23" s="97"/>
      <c r="O23" s="97"/>
      <c r="P23" s="163"/>
      <c r="Q23" s="164">
        <v>92</v>
      </c>
      <c r="R23" s="282"/>
      <c r="S23" s="282"/>
      <c r="T23" s="282"/>
      <c r="U23" s="282"/>
      <c r="V23" s="282"/>
      <c r="W23" s="162"/>
      <c r="X23" s="163"/>
      <c r="Y23" s="164">
        <v>125</v>
      </c>
      <c r="Z23" s="115" t="str">
        <f t="shared" si="4"/>
        <v>CZE19970118</v>
      </c>
      <c r="AA23" s="60" t="str">
        <f t="shared" si="5"/>
        <v>MAYER Daniel</v>
      </c>
      <c r="AB23" s="97"/>
      <c r="AC23" s="97"/>
      <c r="AD23" s="97"/>
      <c r="AE23" s="163"/>
      <c r="AF23" s="164">
        <v>163</v>
      </c>
      <c r="AG23" s="115" t="str">
        <f t="shared" si="6"/>
        <v>RUS19970527</v>
      </c>
      <c r="AH23" s="60" t="str">
        <f t="shared" si="7"/>
        <v>PLAKUSHKIN Sergey</v>
      </c>
      <c r="AI23" s="97"/>
      <c r="AJ23" s="97"/>
      <c r="AK23" s="161"/>
      <c r="AL23" s="162"/>
      <c r="AM23" s="163"/>
      <c r="AN23" s="115"/>
      <c r="AO23" s="115"/>
      <c r="AP23" s="116"/>
      <c r="AQ23" s="97"/>
      <c r="AR23" s="97"/>
      <c r="AS23" s="97"/>
    </row>
    <row r="24" spans="1:45" ht="39" customHeight="1" x14ac:dyDescent="0.2">
      <c r="A24" s="55"/>
      <c r="B24" s="164">
        <v>15</v>
      </c>
      <c r="C24" s="115" t="str">
        <f t="shared" si="10"/>
        <v>GER19980114</v>
      </c>
      <c r="D24" s="60" t="str">
        <f t="shared" si="11"/>
        <v>BONNES Julius</v>
      </c>
      <c r="E24" s="97"/>
      <c r="F24" s="97"/>
      <c r="G24" s="161"/>
      <c r="H24" s="162"/>
      <c r="I24" s="163"/>
      <c r="J24" s="164">
        <v>53</v>
      </c>
      <c r="K24" s="115" t="str">
        <f t="shared" si="0"/>
        <v>CZE19980914</v>
      </c>
      <c r="L24" s="60" t="str">
        <f t="shared" si="1"/>
        <v>TRACHTULEC Petr</v>
      </c>
      <c r="M24" s="97"/>
      <c r="N24" s="97"/>
      <c r="O24" s="97"/>
      <c r="P24" s="163"/>
      <c r="Q24" s="164">
        <v>93</v>
      </c>
      <c r="R24" s="115" t="str">
        <f t="shared" si="2"/>
        <v>CZE19960424</v>
      </c>
      <c r="S24" s="60" t="str">
        <f t="shared" si="3"/>
        <v xml:space="preserve">GRUBER Pavel </v>
      </c>
      <c r="T24" s="97"/>
      <c r="U24" s="97"/>
      <c r="V24" s="161"/>
      <c r="W24" s="162"/>
      <c r="X24" s="163"/>
      <c r="Y24" s="164">
        <v>131</v>
      </c>
      <c r="Z24" s="115" t="str">
        <f t="shared" si="4"/>
        <v>AUT19961107</v>
      </c>
      <c r="AA24" s="60" t="str">
        <f t="shared" si="5"/>
        <v>FÜHRER Alexander</v>
      </c>
      <c r="AB24" s="97"/>
      <c r="AC24" s="97"/>
      <c r="AD24" s="97"/>
      <c r="AE24" s="163"/>
      <c r="AF24" s="164">
        <v>164</v>
      </c>
      <c r="AG24" s="115" t="str">
        <f t="shared" si="6"/>
        <v>RUS19970224</v>
      </c>
      <c r="AH24" s="60" t="str">
        <f t="shared" si="7"/>
        <v>RIKUNOV Petr</v>
      </c>
      <c r="AI24" s="97"/>
      <c r="AJ24" s="97"/>
      <c r="AK24" s="161"/>
      <c r="AL24" s="162"/>
      <c r="AM24" s="163"/>
      <c r="AN24" s="115"/>
      <c r="AO24" s="115"/>
      <c r="AP24" s="116"/>
      <c r="AQ24" s="97"/>
      <c r="AR24" s="97"/>
      <c r="AS24" s="97"/>
    </row>
    <row r="25" spans="1:45" ht="39" customHeight="1" x14ac:dyDescent="0.2">
      <c r="A25" s="55"/>
      <c r="B25" s="164">
        <v>16</v>
      </c>
      <c r="C25" s="115" t="str">
        <f t="shared" si="10"/>
        <v>GER19981217</v>
      </c>
      <c r="D25" s="60" t="str">
        <f t="shared" si="11"/>
        <v>ZÖTTLER Jacob</v>
      </c>
      <c r="E25" s="97"/>
      <c r="F25" s="97"/>
      <c r="G25" s="161"/>
      <c r="H25" s="162"/>
      <c r="I25" s="163"/>
      <c r="J25" s="164">
        <v>54</v>
      </c>
      <c r="K25" s="115" t="str">
        <f t="shared" si="0"/>
        <v>POL19960621</v>
      </c>
      <c r="L25" s="60" t="str">
        <f t="shared" si="1"/>
        <v>TROSZOK Robert</v>
      </c>
      <c r="M25" s="97"/>
      <c r="N25" s="97"/>
      <c r="O25" s="97"/>
      <c r="P25" s="163"/>
      <c r="Q25" s="164">
        <v>94</v>
      </c>
      <c r="R25" s="115" t="str">
        <f t="shared" si="2"/>
        <v>CZE19970127</v>
      </c>
      <c r="S25" s="60" t="str">
        <f t="shared" si="3"/>
        <v xml:space="preserve">KOTOUČEK Matěj </v>
      </c>
      <c r="T25" s="97"/>
      <c r="U25" s="97"/>
      <c r="V25" s="161"/>
      <c r="W25" s="162"/>
      <c r="X25" s="163"/>
      <c r="Y25" s="164">
        <v>132</v>
      </c>
      <c r="Z25" s="115" t="str">
        <f t="shared" si="4"/>
        <v>AUT19961021</v>
      </c>
      <c r="AA25" s="60" t="str">
        <f t="shared" si="5"/>
        <v>KNAPP Daniel</v>
      </c>
      <c r="AB25" s="97"/>
      <c r="AC25" s="97"/>
      <c r="AD25" s="97"/>
      <c r="AE25" s="163"/>
      <c r="AF25" s="164">
        <v>165</v>
      </c>
      <c r="AG25" s="115" t="str">
        <f t="shared" si="6"/>
        <v>RUS19960517</v>
      </c>
      <c r="AH25" s="60" t="str">
        <f t="shared" si="7"/>
        <v xml:space="preserve">MARTYSHEV Aleksandr </v>
      </c>
      <c r="AI25" s="97"/>
      <c r="AJ25" s="97"/>
      <c r="AK25" s="161"/>
      <c r="AL25" s="162"/>
      <c r="AM25" s="163"/>
      <c r="AN25" s="115"/>
      <c r="AO25" s="115"/>
      <c r="AP25" s="116"/>
      <c r="AQ25" s="97"/>
      <c r="AR25" s="97"/>
      <c r="AS25" s="97"/>
    </row>
    <row r="26" spans="1:45" ht="39" customHeight="1" x14ac:dyDescent="0.2">
      <c r="A26" s="55"/>
      <c r="B26" s="164">
        <v>17</v>
      </c>
      <c r="C26" s="115" t="str">
        <f t="shared" si="10"/>
        <v>GER19980912</v>
      </c>
      <c r="D26" s="60" t="str">
        <f t="shared" si="11"/>
        <v>CLAUSS Marc</v>
      </c>
      <c r="E26" s="97"/>
      <c r="F26" s="97"/>
      <c r="G26" s="161"/>
      <c r="H26" s="162"/>
      <c r="I26" s="163"/>
      <c r="J26" s="164">
        <v>55</v>
      </c>
      <c r="K26" s="115" t="str">
        <f t="shared" si="0"/>
        <v>POL19981009</v>
      </c>
      <c r="L26" s="60" t="str">
        <f t="shared" si="1"/>
        <v>FABIAN Marcel</v>
      </c>
      <c r="M26" s="97"/>
      <c r="N26" s="97"/>
      <c r="O26" s="97"/>
      <c r="P26" s="163"/>
      <c r="Q26" s="164">
        <v>95</v>
      </c>
      <c r="R26" s="115" t="str">
        <f t="shared" si="2"/>
        <v>CZE19970813</v>
      </c>
      <c r="S26" s="60" t="str">
        <f t="shared" si="3"/>
        <v xml:space="preserve">LAFUNTÁL Robert </v>
      </c>
      <c r="T26" s="97"/>
      <c r="U26" s="97"/>
      <c r="V26" s="161"/>
      <c r="W26" s="162"/>
      <c r="X26" s="163"/>
      <c r="Y26" s="164">
        <v>133</v>
      </c>
      <c r="Z26" s="115" t="str">
        <f t="shared" si="4"/>
        <v>CZE19960924</v>
      </c>
      <c r="AA26" s="60" t="str">
        <f t="shared" si="5"/>
        <v>CAMRDA Pavel</v>
      </c>
      <c r="AB26" s="97"/>
      <c r="AC26" s="97"/>
      <c r="AD26" s="97"/>
      <c r="AE26" s="163"/>
      <c r="AF26" s="164">
        <v>166</v>
      </c>
      <c r="AG26" s="115" t="str">
        <f t="shared" si="6"/>
        <v>RUS19960101</v>
      </c>
      <c r="AH26" s="60" t="str">
        <f t="shared" si="7"/>
        <v xml:space="preserve">BEZDENEZHNYKH Vadim </v>
      </c>
      <c r="AI26" s="97"/>
      <c r="AJ26" s="97"/>
      <c r="AK26" s="161"/>
      <c r="AL26" s="162"/>
      <c r="AM26" s="163"/>
      <c r="AN26" s="115"/>
      <c r="AO26" s="115"/>
      <c r="AP26" s="116"/>
      <c r="AQ26" s="97"/>
      <c r="AR26" s="97"/>
      <c r="AS26" s="97"/>
    </row>
    <row r="27" spans="1:45" ht="39" customHeight="1" x14ac:dyDescent="0.2">
      <c r="A27" s="55"/>
      <c r="B27" s="164">
        <v>18</v>
      </c>
      <c r="C27" s="115" t="str">
        <f t="shared" si="10"/>
        <v>GER19980906</v>
      </c>
      <c r="D27" s="60" t="str">
        <f t="shared" si="11"/>
        <v>ZSCHOCKE Maximilian</v>
      </c>
      <c r="E27" s="97"/>
      <c r="F27" s="97"/>
      <c r="G27" s="161"/>
      <c r="H27" s="162"/>
      <c r="I27" s="163"/>
      <c r="J27" s="164">
        <v>56</v>
      </c>
      <c r="K27" s="115" t="str">
        <f t="shared" si="0"/>
        <v>POL19970322</v>
      </c>
      <c r="L27" s="60" t="str">
        <f t="shared" si="1"/>
        <v>FOLTYN Maciej</v>
      </c>
      <c r="M27" s="97"/>
      <c r="N27" s="97"/>
      <c r="O27" s="97"/>
      <c r="P27" s="163"/>
      <c r="Q27" s="164">
        <v>96</v>
      </c>
      <c r="R27" s="115" t="str">
        <f t="shared" si="2"/>
        <v>CZE19960516</v>
      </c>
      <c r="S27" s="60" t="str">
        <f t="shared" si="3"/>
        <v xml:space="preserve">SCHMIDT Vít </v>
      </c>
      <c r="T27" s="97"/>
      <c r="U27" s="97"/>
      <c r="V27" s="161"/>
      <c r="W27" s="162"/>
      <c r="X27" s="163"/>
      <c r="Y27" s="164">
        <v>134</v>
      </c>
      <c r="Z27" s="115" t="str">
        <f t="shared" si="4"/>
        <v>AUT19960910</v>
      </c>
      <c r="AA27" s="60" t="str">
        <f t="shared" si="5"/>
        <v>HUBER Marcel</v>
      </c>
      <c r="AB27" s="97"/>
      <c r="AC27" s="97"/>
      <c r="AD27" s="97"/>
      <c r="AE27" s="163"/>
      <c r="AF27" s="164">
        <v>171</v>
      </c>
      <c r="AG27" s="115" t="str">
        <f t="shared" si="6"/>
        <v>SVK19970301</v>
      </c>
      <c r="AH27" s="60" t="str">
        <f t="shared" si="7"/>
        <v>KNIHA Ladislav</v>
      </c>
      <c r="AI27" s="97"/>
      <c r="AJ27" s="97"/>
      <c r="AK27" s="161"/>
      <c r="AL27" s="162"/>
      <c r="AM27" s="163"/>
      <c r="AN27" s="115"/>
      <c r="AO27" s="115"/>
      <c r="AP27" s="116"/>
      <c r="AQ27" s="97"/>
      <c r="AR27" s="97"/>
      <c r="AS27" s="97"/>
    </row>
    <row r="28" spans="1:45" ht="39" customHeight="1" x14ac:dyDescent="0.2">
      <c r="A28" s="55"/>
      <c r="B28" s="164">
        <v>21</v>
      </c>
      <c r="C28" s="115" t="str">
        <f t="shared" si="10"/>
        <v>GER19960322</v>
      </c>
      <c r="D28" s="60" t="str">
        <f t="shared" si="11"/>
        <v>DICKEL Jorge</v>
      </c>
      <c r="E28" s="97"/>
      <c r="F28" s="97"/>
      <c r="G28" s="161"/>
      <c r="H28" s="162"/>
      <c r="I28" s="163"/>
      <c r="J28" s="164">
        <v>57</v>
      </c>
      <c r="K28" s="115" t="str">
        <f t="shared" si="0"/>
        <v>POL19970825</v>
      </c>
      <c r="L28" s="60" t="str">
        <f t="shared" si="1"/>
        <v>GRZEGORZYCA Dominik</v>
      </c>
      <c r="M28" s="97"/>
      <c r="N28" s="97"/>
      <c r="O28" s="97"/>
      <c r="P28" s="163"/>
      <c r="Q28" s="164">
        <v>97</v>
      </c>
      <c r="R28" s="115" t="str">
        <f t="shared" si="2"/>
        <v>SVK19961022</v>
      </c>
      <c r="S28" s="60" t="str">
        <f t="shared" si="3"/>
        <v xml:space="preserve">STRMISKA Andrej </v>
      </c>
      <c r="T28" s="97"/>
      <c r="U28" s="97"/>
      <c r="V28" s="161"/>
      <c r="W28" s="162"/>
      <c r="X28" s="163"/>
      <c r="Y28" s="164">
        <v>135</v>
      </c>
      <c r="Z28" s="115" t="str">
        <f t="shared" si="4"/>
        <v>AUT19970502</v>
      </c>
      <c r="AA28" s="60" t="str">
        <f t="shared" si="5"/>
        <v>RECKENDORFER Lukas</v>
      </c>
      <c r="AB28" s="97"/>
      <c r="AC28" s="97"/>
      <c r="AD28" s="97"/>
      <c r="AE28" s="163"/>
      <c r="AF28" s="164">
        <v>172</v>
      </c>
      <c r="AG28" s="115" t="str">
        <f t="shared" si="6"/>
        <v>SVK19971030</v>
      </c>
      <c r="AH28" s="60" t="str">
        <f t="shared" si="7"/>
        <v>ZIMANY Kristian</v>
      </c>
      <c r="AI28" s="97"/>
      <c r="AJ28" s="97"/>
      <c r="AK28" s="161"/>
      <c r="AL28" s="162"/>
      <c r="AM28" s="163"/>
      <c r="AN28" s="115"/>
      <c r="AO28" s="115"/>
      <c r="AP28" s="116"/>
      <c r="AQ28" s="97"/>
      <c r="AR28" s="97"/>
      <c r="AS28" s="97"/>
    </row>
    <row r="29" spans="1:45" ht="39" customHeight="1" x14ac:dyDescent="0.2">
      <c r="A29" s="55"/>
      <c r="B29" s="164">
        <v>22</v>
      </c>
      <c r="C29" s="115" t="str">
        <f t="shared" si="10"/>
        <v>GER19980505</v>
      </c>
      <c r="D29" s="60" t="str">
        <f t="shared" si="11"/>
        <v>HAUPT Tarik</v>
      </c>
      <c r="E29" s="97"/>
      <c r="F29" s="97"/>
      <c r="G29" s="161"/>
      <c r="H29" s="162"/>
      <c r="I29" s="163"/>
      <c r="J29" s="164">
        <v>58</v>
      </c>
      <c r="K29" s="115" t="str">
        <f t="shared" si="0"/>
        <v>CZE19970902</v>
      </c>
      <c r="L29" s="60" t="str">
        <f t="shared" si="1"/>
        <v xml:space="preserve">VÝVODA Jan </v>
      </c>
      <c r="M29" s="97"/>
      <c r="N29" s="97"/>
      <c r="O29" s="97"/>
      <c r="P29" s="163"/>
      <c r="Q29" s="164">
        <v>98</v>
      </c>
      <c r="R29" s="282"/>
      <c r="S29" s="282"/>
      <c r="T29" s="282"/>
      <c r="U29" s="282"/>
      <c r="V29" s="282"/>
      <c r="W29" s="162"/>
      <c r="X29" s="163"/>
      <c r="Y29" s="164">
        <v>136</v>
      </c>
      <c r="Z29" s="115" t="str">
        <f t="shared" si="4"/>
        <v>AUT19970822</v>
      </c>
      <c r="AA29" s="60" t="str">
        <f t="shared" si="5"/>
        <v>STEINDLER Julian</v>
      </c>
      <c r="AB29" s="97"/>
      <c r="AC29" s="97"/>
      <c r="AD29" s="97"/>
      <c r="AE29" s="163"/>
      <c r="AF29" s="164">
        <v>173</v>
      </c>
      <c r="AG29" s="115" t="str">
        <f t="shared" si="6"/>
        <v>SVK19970117</v>
      </c>
      <c r="AH29" s="60" t="str">
        <f t="shared" si="7"/>
        <v>PORUBAN Dominik</v>
      </c>
      <c r="AI29" s="97"/>
      <c r="AJ29" s="97"/>
      <c r="AK29" s="161"/>
      <c r="AL29" s="162"/>
      <c r="AM29" s="163"/>
      <c r="AN29" s="115"/>
      <c r="AO29" s="115"/>
      <c r="AP29" s="116"/>
      <c r="AQ29" s="97"/>
      <c r="AR29" s="97"/>
      <c r="AS29" s="97"/>
    </row>
    <row r="30" spans="1:45" ht="39" customHeight="1" x14ac:dyDescent="0.2">
      <c r="A30" s="55"/>
      <c r="B30" s="164">
        <v>23</v>
      </c>
      <c r="C30" s="115" t="str">
        <f t="shared" si="10"/>
        <v>GER19981211</v>
      </c>
      <c r="D30" s="60" t="str">
        <f t="shared" si="11"/>
        <v>POUL Rudolph</v>
      </c>
      <c r="E30" s="97"/>
      <c r="F30" s="97"/>
      <c r="G30" s="161"/>
      <c r="H30" s="162"/>
      <c r="I30" s="163"/>
      <c r="J30" s="164">
        <v>59</v>
      </c>
      <c r="K30" s="115" t="str">
        <f t="shared" si="0"/>
        <v>CZE19960727</v>
      </c>
      <c r="L30" s="60" t="str">
        <f t="shared" si="1"/>
        <v xml:space="preserve">PREJDA Václav </v>
      </c>
      <c r="M30" s="97"/>
      <c r="N30" s="97"/>
      <c r="O30" s="97"/>
      <c r="P30" s="163"/>
      <c r="Q30" s="164">
        <v>101</v>
      </c>
      <c r="R30" s="115" t="str">
        <f t="shared" si="2"/>
        <v>CZE19970829</v>
      </c>
      <c r="S30" s="60" t="str">
        <f t="shared" si="3"/>
        <v xml:space="preserve">BAŘTIPÁN Josef </v>
      </c>
      <c r="T30" s="97"/>
      <c r="U30" s="97"/>
      <c r="V30" s="161"/>
      <c r="W30" s="162"/>
      <c r="X30" s="163"/>
      <c r="Y30" s="164">
        <v>137</v>
      </c>
      <c r="Z30" s="115" t="str">
        <f t="shared" si="4"/>
        <v>AUT19960713</v>
      </c>
      <c r="AA30" s="60" t="str">
        <f t="shared" si="5"/>
        <v>PÖPPL Tobias</v>
      </c>
      <c r="AB30" s="97"/>
      <c r="AC30" s="97"/>
      <c r="AD30" s="97"/>
      <c r="AE30" s="163"/>
      <c r="AF30" s="164">
        <v>174</v>
      </c>
      <c r="AG30" s="115" t="str">
        <f t="shared" si="6"/>
        <v>SVK19970730</v>
      </c>
      <c r="AH30" s="60" t="str">
        <f t="shared" si="7"/>
        <v>JELŽA Nicolas</v>
      </c>
      <c r="AI30" s="97"/>
      <c r="AJ30" s="97"/>
      <c r="AK30" s="161"/>
      <c r="AL30" s="162"/>
      <c r="AM30" s="163"/>
      <c r="AN30" s="115"/>
      <c r="AO30" s="115"/>
      <c r="AP30" s="116"/>
      <c r="AQ30" s="97"/>
      <c r="AR30" s="97"/>
      <c r="AS30" s="97"/>
    </row>
    <row r="31" spans="1:45" ht="39" customHeight="1" x14ac:dyDescent="0.2">
      <c r="A31" s="55"/>
      <c r="B31" s="164">
        <v>24</v>
      </c>
      <c r="C31" s="115" t="str">
        <f t="shared" si="10"/>
        <v>GER19980223</v>
      </c>
      <c r="D31" s="60" t="str">
        <f t="shared" si="11"/>
        <v>PLAMBECK Philipp</v>
      </c>
      <c r="E31" s="97"/>
      <c r="F31" s="97"/>
      <c r="G31" s="161"/>
      <c r="H31" s="162"/>
      <c r="I31" s="163"/>
      <c r="J31" s="164">
        <v>61</v>
      </c>
      <c r="K31" s="282"/>
      <c r="L31" s="282"/>
      <c r="M31" s="282"/>
      <c r="N31" s="282"/>
      <c r="O31" s="282"/>
      <c r="P31" s="163"/>
      <c r="Q31" s="164">
        <v>102</v>
      </c>
      <c r="R31" s="282"/>
      <c r="S31" s="282"/>
      <c r="T31" s="282"/>
      <c r="U31" s="282"/>
      <c r="V31" s="282"/>
      <c r="W31" s="162"/>
      <c r="X31" s="163"/>
      <c r="Y31" s="164">
        <v>138</v>
      </c>
      <c r="Z31" s="282"/>
      <c r="AA31" s="282"/>
      <c r="AB31" s="282"/>
      <c r="AC31" s="282"/>
      <c r="AD31" s="282"/>
      <c r="AE31" s="163"/>
      <c r="AF31" s="164">
        <v>175</v>
      </c>
      <c r="AG31" s="115" t="str">
        <f t="shared" si="6"/>
        <v>SVK19960415</v>
      </c>
      <c r="AH31" s="60" t="str">
        <f t="shared" si="7"/>
        <v>ZVERKO David</v>
      </c>
      <c r="AI31" s="97"/>
      <c r="AJ31" s="97"/>
      <c r="AK31" s="161"/>
      <c r="AL31" s="162"/>
      <c r="AM31" s="163"/>
      <c r="AN31" s="115"/>
      <c r="AO31" s="115"/>
      <c r="AP31" s="116"/>
      <c r="AQ31" s="97"/>
      <c r="AR31" s="97"/>
      <c r="AS31" s="97"/>
    </row>
    <row r="32" spans="1:45" ht="39" customHeight="1" x14ac:dyDescent="0.2">
      <c r="A32" s="55"/>
      <c r="B32" s="164">
        <v>31</v>
      </c>
      <c r="C32" s="115" t="str">
        <f t="shared" si="10"/>
        <v>CZE19960423</v>
      </c>
      <c r="D32" s="60" t="str">
        <f t="shared" si="11"/>
        <v xml:space="preserve">MORÁVEK Zdeněk </v>
      </c>
      <c r="E32" s="97"/>
      <c r="F32" s="97"/>
      <c r="G32" s="161"/>
      <c r="H32" s="162"/>
      <c r="I32" s="163"/>
      <c r="J32" s="164">
        <v>62</v>
      </c>
      <c r="K32" s="115" t="str">
        <f t="shared" si="0"/>
        <v>POL19970228</v>
      </c>
      <c r="L32" s="60" t="str">
        <f t="shared" si="1"/>
        <v>SKIBIŃSKI Krzysztof</v>
      </c>
      <c r="M32" s="97"/>
      <c r="N32" s="97"/>
      <c r="O32" s="97"/>
      <c r="P32" s="163"/>
      <c r="Q32" s="164">
        <v>103</v>
      </c>
      <c r="R32" s="115" t="str">
        <f t="shared" si="2"/>
        <v>CZE19970319</v>
      </c>
      <c r="S32" s="60" t="str">
        <f t="shared" si="3"/>
        <v xml:space="preserve">NEUMAN Daniel </v>
      </c>
      <c r="T32" s="97"/>
      <c r="U32" s="97"/>
      <c r="V32" s="161"/>
      <c r="W32" s="162"/>
      <c r="X32" s="163"/>
      <c r="Y32" s="164">
        <v>141</v>
      </c>
      <c r="Z32" s="115" t="str">
        <f t="shared" si="4"/>
        <v>CZE19960716</v>
      </c>
      <c r="AA32" s="60" t="str">
        <f t="shared" si="5"/>
        <v xml:space="preserve">HYNEK Matouš </v>
      </c>
      <c r="AB32" s="97"/>
      <c r="AC32" s="97"/>
      <c r="AD32" s="97"/>
      <c r="AE32" s="163"/>
      <c r="AF32" s="164">
        <v>176</v>
      </c>
      <c r="AG32" s="115" t="str">
        <f t="shared" si="6"/>
        <v>SVK19960130</v>
      </c>
      <c r="AH32" s="60" t="str">
        <f t="shared" si="7"/>
        <v>BELLAN Juraj</v>
      </c>
      <c r="AI32" s="97"/>
      <c r="AJ32" s="97"/>
      <c r="AK32" s="161"/>
      <c r="AL32" s="162"/>
      <c r="AM32" s="163"/>
      <c r="AN32" s="115"/>
      <c r="AO32" s="115"/>
      <c r="AP32" s="116"/>
      <c r="AQ32" s="97"/>
      <c r="AR32" s="97"/>
      <c r="AS32" s="97"/>
    </row>
    <row r="33" spans="1:45" ht="39" customHeight="1" x14ac:dyDescent="0.2">
      <c r="A33" s="55"/>
      <c r="B33" s="164">
        <v>32</v>
      </c>
      <c r="C33" s="115" t="str">
        <f t="shared" si="10"/>
        <v>CZE19970916</v>
      </c>
      <c r="D33" s="60" t="str">
        <f t="shared" si="11"/>
        <v xml:space="preserve">KUNT Lukáš </v>
      </c>
      <c r="E33" s="97"/>
      <c r="F33" s="97"/>
      <c r="G33" s="161"/>
      <c r="H33" s="162"/>
      <c r="I33" s="163"/>
      <c r="J33" s="164">
        <v>63</v>
      </c>
      <c r="K33" s="115" t="str">
        <f t="shared" si="0"/>
        <v>POL19960116</v>
      </c>
      <c r="L33" s="60" t="str">
        <f t="shared" si="1"/>
        <v>GORZAWSKI Kamil</v>
      </c>
      <c r="M33" s="97"/>
      <c r="N33" s="97"/>
      <c r="O33" s="97"/>
      <c r="P33" s="163"/>
      <c r="Q33" s="164">
        <v>104</v>
      </c>
      <c r="R33" s="282"/>
      <c r="S33" s="282"/>
      <c r="T33" s="282"/>
      <c r="U33" s="282"/>
      <c r="V33" s="282"/>
      <c r="W33" s="162"/>
      <c r="X33" s="163"/>
      <c r="Y33" s="164">
        <v>142</v>
      </c>
      <c r="Z33" s="115" t="str">
        <f t="shared" si="4"/>
        <v>CZE19971022</v>
      </c>
      <c r="AA33" s="60" t="str">
        <f t="shared" si="5"/>
        <v xml:space="preserve">KLEVETA Jakub </v>
      </c>
      <c r="AB33" s="97"/>
      <c r="AC33" s="97"/>
      <c r="AD33" s="97"/>
      <c r="AE33" s="163"/>
      <c r="AF33" s="164">
        <v>181</v>
      </c>
      <c r="AG33" s="115" t="str">
        <f t="shared" si="6"/>
        <v>AUT19960516</v>
      </c>
      <c r="AH33" s="60" t="str">
        <f t="shared" si="7"/>
        <v>DYCZEK Felix</v>
      </c>
      <c r="AI33" s="97"/>
      <c r="AJ33" s="97"/>
      <c r="AK33" s="161"/>
      <c r="AL33" s="162"/>
      <c r="AM33" s="163"/>
      <c r="AN33" s="115"/>
      <c r="AO33" s="115"/>
      <c r="AP33" s="116"/>
      <c r="AQ33" s="97"/>
      <c r="AR33" s="97"/>
      <c r="AS33" s="97"/>
    </row>
    <row r="34" spans="1:45" ht="39" customHeight="1" x14ac:dyDescent="0.2">
      <c r="A34" s="55"/>
      <c r="B34" s="164">
        <v>33</v>
      </c>
      <c r="C34" s="282"/>
      <c r="D34" s="282"/>
      <c r="E34" s="282"/>
      <c r="F34" s="282"/>
      <c r="G34" s="282"/>
      <c r="H34" s="162"/>
      <c r="I34" s="163"/>
      <c r="J34" s="164">
        <v>64</v>
      </c>
      <c r="K34" s="282"/>
      <c r="L34" s="282"/>
      <c r="M34" s="282"/>
      <c r="N34" s="282"/>
      <c r="O34" s="282"/>
      <c r="P34" s="163"/>
      <c r="Q34" s="164">
        <v>105</v>
      </c>
      <c r="R34" s="115" t="str">
        <f t="shared" si="2"/>
        <v>CZE19960511</v>
      </c>
      <c r="S34" s="60" t="str">
        <f t="shared" si="3"/>
        <v xml:space="preserve">RAJCHART Jan </v>
      </c>
      <c r="T34" s="97"/>
      <c r="U34" s="97"/>
      <c r="V34" s="161"/>
      <c r="W34" s="162"/>
      <c r="X34" s="163"/>
      <c r="Y34" s="164">
        <v>143</v>
      </c>
      <c r="Z34" s="115" t="str">
        <f t="shared" si="4"/>
        <v>CZE19960606</v>
      </c>
      <c r="AA34" s="60" t="str">
        <f t="shared" si="5"/>
        <v xml:space="preserve">KOVÁŘ Jan </v>
      </c>
      <c r="AB34" s="97"/>
      <c r="AC34" s="97"/>
      <c r="AD34" s="97"/>
      <c r="AE34" s="163"/>
      <c r="AF34" s="164">
        <v>182</v>
      </c>
      <c r="AG34" s="115" t="str">
        <f t="shared" si="6"/>
        <v>AUT19960709</v>
      </c>
      <c r="AH34" s="60" t="str">
        <f t="shared" si="7"/>
        <v>KOPFAUF Markus</v>
      </c>
      <c r="AI34" s="97"/>
      <c r="AJ34" s="97"/>
      <c r="AK34" s="161"/>
      <c r="AL34" s="162"/>
      <c r="AM34" s="163"/>
      <c r="AN34" s="115"/>
      <c r="AO34" s="115"/>
      <c r="AP34" s="116"/>
      <c r="AQ34" s="97"/>
      <c r="AR34" s="97"/>
      <c r="AS34" s="97"/>
    </row>
    <row r="35" spans="1:45" ht="20.25" customHeight="1" x14ac:dyDescent="0.2">
      <c r="A35" s="28"/>
      <c r="B35" s="54" t="str">
        <f>CTRL!B30</f>
        <v>počet závodíků / num. of riders: 118</v>
      </c>
      <c r="C35" s="54"/>
      <c r="D35" s="62"/>
      <c r="E35" s="28"/>
      <c r="F35" s="28"/>
      <c r="G35" s="28"/>
      <c r="I35" s="28"/>
      <c r="J35" s="28"/>
      <c r="K35" s="54"/>
      <c r="L35" s="62"/>
      <c r="M35" s="28"/>
      <c r="N35" s="28"/>
      <c r="O35" s="28"/>
      <c r="P35" s="28"/>
      <c r="Q35" s="54" t="str">
        <f>B35</f>
        <v>počet závodíků / num. of riders: 118</v>
      </c>
      <c r="R35" s="54"/>
      <c r="S35" s="62"/>
      <c r="T35" s="28"/>
      <c r="U35" s="28"/>
      <c r="V35" s="28"/>
      <c r="X35" s="28"/>
      <c r="Y35" s="28"/>
      <c r="Z35" s="54"/>
      <c r="AA35" s="62"/>
      <c r="AB35" s="28"/>
      <c r="AC35" s="28"/>
      <c r="AD35" s="28"/>
      <c r="AE35" s="28"/>
      <c r="AF35" s="54" t="str">
        <f>B35</f>
        <v>počet závodíků / num. of riders: 118</v>
      </c>
      <c r="AG35" s="54"/>
      <c r="AH35" s="62"/>
      <c r="AI35" s="28"/>
      <c r="AJ35" s="28"/>
      <c r="AK35" s="28"/>
      <c r="AM35" s="28"/>
      <c r="AN35" s="28"/>
      <c r="AO35" s="54"/>
      <c r="AP35" s="62"/>
      <c r="AQ35" s="28"/>
      <c r="AR35" s="28"/>
      <c r="AS35" s="28"/>
    </row>
  </sheetData>
  <sortState ref="L44:L55">
    <sortCondition ref="L44"/>
  </sortState>
  <mergeCells count="24">
    <mergeCell ref="R33:V33"/>
    <mergeCell ref="Z19:AD19"/>
    <mergeCell ref="Z31:AD31"/>
    <mergeCell ref="C10:G10"/>
    <mergeCell ref="C34:G34"/>
    <mergeCell ref="K31:O31"/>
    <mergeCell ref="R11:V11"/>
    <mergeCell ref="K34:O34"/>
    <mergeCell ref="R22:V22"/>
    <mergeCell ref="R23:V23"/>
    <mergeCell ref="R29:V29"/>
    <mergeCell ref="R31:V31"/>
    <mergeCell ref="D3:M3"/>
    <mergeCell ref="S3:AB3"/>
    <mergeCell ref="AH3:AQ3"/>
    <mergeCell ref="A4:O4"/>
    <mergeCell ref="P4:AD4"/>
    <mergeCell ref="AE4:AS4"/>
    <mergeCell ref="A1:O1"/>
    <mergeCell ref="P1:AD1"/>
    <mergeCell ref="AE1:AS1"/>
    <mergeCell ref="A2:O2"/>
    <mergeCell ref="P2:AD2"/>
    <mergeCell ref="AE2:AS2"/>
  </mergeCells>
  <pageMargins left="0.39370078740157483" right="0.45" top="0.31496062992125984" bottom="0.33" header="0.23622047244094491" footer="0.19685039370078741"/>
  <pageSetup paperSize="9" scale="7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Q156"/>
  <sheetViews>
    <sheetView zoomScaleNormal="100" workbookViewId="0">
      <selection sqref="A1:K1"/>
    </sheetView>
  </sheetViews>
  <sheetFormatPr defaultColWidth="8.85546875" defaultRowHeight="12.75" x14ac:dyDescent="0.2"/>
  <cols>
    <col min="1" max="1" width="4.85546875" style="22" customWidth="1"/>
    <col min="2" max="2" width="6.140625" style="22" customWidth="1"/>
    <col min="3" max="3" width="13.7109375" style="1" customWidth="1"/>
    <col min="4" max="4" width="24.7109375" style="22" customWidth="1"/>
    <col min="5" max="5" width="34.42578125" style="22" customWidth="1"/>
    <col min="6" max="6" width="10.42578125" style="22" customWidth="1"/>
    <col min="7" max="7" width="6.7109375" style="22" customWidth="1"/>
    <col min="8" max="8" width="8.5703125" style="22" customWidth="1"/>
    <col min="9" max="9" width="10.85546875" style="22" customWidth="1"/>
    <col min="10" max="10" width="10.42578125" style="22" customWidth="1"/>
    <col min="11" max="11" width="0.42578125" style="22" customWidth="1"/>
    <col min="12" max="12" width="9.140625" customWidth="1"/>
    <col min="13" max="15" width="8.85546875" customWidth="1"/>
  </cols>
  <sheetData>
    <row r="1" spans="1:11" ht="33.75" customHeight="1" x14ac:dyDescent="0.2">
      <c r="A1" s="289" t="str">
        <f>CTRL!B7</f>
        <v>R E G I O N E M   O R L I C K A   L A N Š K R O U N   2 0 1 4</v>
      </c>
      <c r="B1" s="289"/>
      <c r="C1" s="289"/>
      <c r="D1" s="289"/>
      <c r="E1" s="289"/>
      <c r="F1" s="289"/>
      <c r="G1" s="289"/>
      <c r="H1" s="289"/>
      <c r="I1" s="289"/>
      <c r="J1" s="289"/>
      <c r="K1" s="289"/>
    </row>
    <row r="2" spans="1:11" ht="15.75" x14ac:dyDescent="0.2">
      <c r="A2" s="284" t="str">
        <f>CTRL!B8</f>
        <v>28. ročník mezinárodního cyklistického závodu juniorů / 28th edition of international cycling race of juniors</v>
      </c>
      <c r="B2" s="284"/>
      <c r="C2" s="284"/>
      <c r="D2" s="284"/>
      <c r="E2" s="284"/>
      <c r="F2" s="284"/>
      <c r="G2" s="284"/>
      <c r="H2" s="284"/>
      <c r="I2" s="284"/>
      <c r="J2" s="284"/>
      <c r="K2" s="284"/>
    </row>
    <row r="3" spans="1:11" ht="18.75" x14ac:dyDescent="0.3">
      <c r="D3" s="285"/>
      <c r="E3" s="285"/>
      <c r="F3" s="285"/>
      <c r="G3" s="285"/>
      <c r="H3" s="285"/>
      <c r="I3" s="51"/>
      <c r="J3" s="2" t="str">
        <f xml:space="preserve"> "Com.no.: 1/" &amp; CTRL!B27</f>
        <v>Com.no.: 1/31</v>
      </c>
    </row>
    <row r="4" spans="1:11" x14ac:dyDescent="0.2">
      <c r="A4" s="13" t="str">
        <f>"Datum / Date: "&amp;TEXT(CTRL!B10,"dd.mm.rrrr")</f>
        <v>Datum / Date: 08.08.2014</v>
      </c>
      <c r="J4" s="272" t="str">
        <f>"Místo konání / Place: "&amp;CTRL!B16&amp;""</f>
        <v>Místo konání / Place: Lanškroun (CZE)</v>
      </c>
      <c r="K4" s="14" t="s">
        <v>187</v>
      </c>
    </row>
    <row r="5" spans="1:11" ht="21" x14ac:dyDescent="0.2">
      <c r="A5" s="286" t="s">
        <v>13</v>
      </c>
      <c r="B5" s="290"/>
      <c r="C5" s="290"/>
      <c r="D5" s="290"/>
      <c r="E5" s="290"/>
      <c r="F5" s="290"/>
      <c r="G5" s="290"/>
      <c r="H5" s="290"/>
      <c r="I5" s="290"/>
      <c r="J5" s="290"/>
      <c r="K5" s="290"/>
    </row>
    <row r="6" spans="1:11" ht="9" customHeight="1" x14ac:dyDescent="0.2"/>
    <row r="7" spans="1:11" x14ac:dyDescent="0.2">
      <c r="A7" s="87" t="s">
        <v>0</v>
      </c>
      <c r="B7" s="87" t="s">
        <v>1</v>
      </c>
      <c r="C7" s="87" t="s">
        <v>2</v>
      </c>
      <c r="D7" s="87" t="s">
        <v>3</v>
      </c>
      <c r="E7" s="87" t="s">
        <v>4</v>
      </c>
      <c r="F7" s="87" t="s">
        <v>5</v>
      </c>
      <c r="G7" s="87" t="s">
        <v>69</v>
      </c>
      <c r="H7" s="87" t="s">
        <v>12</v>
      </c>
      <c r="I7" s="87" t="s">
        <v>60</v>
      </c>
      <c r="J7" s="87" t="s">
        <v>28</v>
      </c>
      <c r="K7" s="87"/>
    </row>
    <row r="8" spans="1:11" x14ac:dyDescent="0.2">
      <c r="A8" s="86" t="s">
        <v>6</v>
      </c>
      <c r="B8" s="86" t="s">
        <v>7</v>
      </c>
      <c r="C8" s="86" t="s">
        <v>8</v>
      </c>
      <c r="D8" s="86" t="s">
        <v>9</v>
      </c>
      <c r="E8" s="86" t="s">
        <v>15</v>
      </c>
      <c r="F8" s="86" t="s">
        <v>10</v>
      </c>
      <c r="G8" s="86" t="s">
        <v>70</v>
      </c>
      <c r="H8" s="86" t="s">
        <v>11</v>
      </c>
      <c r="I8" s="86" t="s">
        <v>61</v>
      </c>
      <c r="J8" s="86" t="s">
        <v>59</v>
      </c>
      <c r="K8" s="86"/>
    </row>
    <row r="9" spans="1:11" ht="8.25" customHeight="1" thickBot="1" x14ac:dyDescent="0.25"/>
    <row r="10" spans="1:11" ht="14.25" customHeight="1" x14ac:dyDescent="0.2">
      <c r="A10" s="291"/>
      <c r="B10" s="291"/>
      <c r="C10" s="291"/>
      <c r="D10" s="291"/>
      <c r="E10" s="291"/>
      <c r="F10" s="291"/>
      <c r="G10" s="291"/>
      <c r="H10" s="291"/>
      <c r="I10" s="291"/>
      <c r="J10" s="291"/>
      <c r="K10" s="291"/>
    </row>
    <row r="11" spans="1:11" ht="15" x14ac:dyDescent="0.2">
      <c r="A11" s="26"/>
      <c r="B11" s="27"/>
      <c r="C11" s="27"/>
      <c r="D11" s="27"/>
      <c r="E11" s="58"/>
      <c r="F11" s="58"/>
      <c r="G11" s="58"/>
      <c r="H11" s="58"/>
      <c r="I11" s="58"/>
      <c r="J11" s="58"/>
      <c r="K11" s="58"/>
    </row>
    <row r="12" spans="1:11" s="44" customFormat="1" ht="15" customHeight="1" x14ac:dyDescent="0.2">
      <c r="A12" s="55"/>
      <c r="B12" s="115">
        <v>1</v>
      </c>
      <c r="C12" s="115" t="s">
        <v>607</v>
      </c>
      <c r="D12" s="159" t="s">
        <v>608</v>
      </c>
      <c r="E12" s="117" t="s">
        <v>609</v>
      </c>
      <c r="F12" s="139" t="s">
        <v>610</v>
      </c>
      <c r="G12" s="97" t="s">
        <v>306</v>
      </c>
      <c r="H12" s="97" t="s">
        <v>611</v>
      </c>
      <c r="I12" s="61"/>
      <c r="J12" s="33"/>
      <c r="K12" s="33"/>
    </row>
    <row r="13" spans="1:11" s="44" customFormat="1" ht="15" customHeight="1" x14ac:dyDescent="0.2">
      <c r="A13" s="55"/>
      <c r="B13" s="115">
        <v>2</v>
      </c>
      <c r="C13" s="115" t="s">
        <v>612</v>
      </c>
      <c r="D13" s="159" t="s">
        <v>613</v>
      </c>
      <c r="E13" s="117" t="s">
        <v>609</v>
      </c>
      <c r="F13" s="139" t="s">
        <v>614</v>
      </c>
      <c r="G13" s="97" t="s">
        <v>301</v>
      </c>
      <c r="H13" s="97" t="s">
        <v>611</v>
      </c>
      <c r="I13" s="61"/>
      <c r="J13" s="33"/>
      <c r="K13" s="33"/>
    </row>
    <row r="14" spans="1:11" s="44" customFormat="1" ht="15" customHeight="1" x14ac:dyDescent="0.2">
      <c r="A14" s="55"/>
      <c r="B14" s="115">
        <v>3</v>
      </c>
      <c r="C14" s="115" t="s">
        <v>615</v>
      </c>
      <c r="D14" s="159" t="s">
        <v>616</v>
      </c>
      <c r="E14" s="117" t="s">
        <v>617</v>
      </c>
      <c r="F14" s="139" t="s">
        <v>618</v>
      </c>
      <c r="G14" s="97" t="s">
        <v>306</v>
      </c>
      <c r="H14" s="97" t="s">
        <v>611</v>
      </c>
      <c r="I14" s="61"/>
      <c r="J14" s="33"/>
      <c r="K14" s="33"/>
    </row>
    <row r="15" spans="1:11" s="44" customFormat="1" ht="15" customHeight="1" x14ac:dyDescent="0.2">
      <c r="A15" s="55"/>
      <c r="B15" s="115">
        <v>4</v>
      </c>
      <c r="C15" s="115" t="s">
        <v>619</v>
      </c>
      <c r="D15" s="159" t="s">
        <v>620</v>
      </c>
      <c r="E15" s="117" t="s">
        <v>621</v>
      </c>
      <c r="F15" s="139" t="s">
        <v>622</v>
      </c>
      <c r="G15" s="97" t="s">
        <v>301</v>
      </c>
      <c r="H15" s="97" t="s">
        <v>611</v>
      </c>
      <c r="I15" s="61"/>
      <c r="J15" s="33"/>
      <c r="K15" s="33"/>
    </row>
    <row r="16" spans="1:11" s="44" customFormat="1" ht="15" customHeight="1" x14ac:dyDescent="0.2">
      <c r="A16" s="55"/>
      <c r="B16" s="115">
        <v>5</v>
      </c>
      <c r="C16" s="115" t="s">
        <v>623</v>
      </c>
      <c r="D16" s="159" t="s">
        <v>624</v>
      </c>
      <c r="E16" s="117" t="s">
        <v>621</v>
      </c>
      <c r="F16" s="139" t="s">
        <v>625</v>
      </c>
      <c r="G16" s="97" t="s">
        <v>301</v>
      </c>
      <c r="H16" s="97" t="s">
        <v>611</v>
      </c>
      <c r="I16" s="61"/>
      <c r="J16" s="33"/>
      <c r="K16" s="33"/>
    </row>
    <row r="17" spans="1:11" s="44" customFormat="1" ht="15" customHeight="1" x14ac:dyDescent="0.2">
      <c r="A17" s="55"/>
      <c r="B17" s="115">
        <v>6</v>
      </c>
      <c r="C17" s="115" t="s">
        <v>626</v>
      </c>
      <c r="D17" s="159" t="s">
        <v>627</v>
      </c>
      <c r="E17" s="117" t="s">
        <v>617</v>
      </c>
      <c r="F17" s="139" t="s">
        <v>628</v>
      </c>
      <c r="G17" s="97" t="s">
        <v>306</v>
      </c>
      <c r="H17" s="97" t="s">
        <v>611</v>
      </c>
      <c r="I17" s="61"/>
      <c r="J17" s="33"/>
      <c r="K17" s="33"/>
    </row>
    <row r="18" spans="1:11" s="44" customFormat="1" ht="15" customHeight="1" x14ac:dyDescent="0.2">
      <c r="A18" s="55"/>
      <c r="B18" s="115">
        <v>7</v>
      </c>
      <c r="C18" s="115" t="s">
        <v>629</v>
      </c>
      <c r="D18" s="159" t="s">
        <v>630</v>
      </c>
      <c r="E18" s="117" t="s">
        <v>617</v>
      </c>
      <c r="F18" s="139" t="s">
        <v>631</v>
      </c>
      <c r="G18" s="97" t="s">
        <v>306</v>
      </c>
      <c r="H18" s="97" t="s">
        <v>611</v>
      </c>
      <c r="I18" s="61"/>
      <c r="J18" s="33"/>
      <c r="K18" s="33"/>
    </row>
    <row r="19" spans="1:11" s="44" customFormat="1" ht="15" customHeight="1" x14ac:dyDescent="0.2">
      <c r="A19" s="55"/>
      <c r="B19" s="115">
        <v>8</v>
      </c>
      <c r="C19" s="115" t="s">
        <v>632</v>
      </c>
      <c r="D19" s="159" t="s">
        <v>633</v>
      </c>
      <c r="E19" s="117" t="s">
        <v>634</v>
      </c>
      <c r="F19" s="139" t="s">
        <v>635</v>
      </c>
      <c r="G19" s="97" t="s">
        <v>342</v>
      </c>
      <c r="H19" s="97" t="s">
        <v>611</v>
      </c>
      <c r="I19" s="61"/>
      <c r="J19" s="33"/>
      <c r="K19" s="33"/>
    </row>
    <row r="20" spans="1:11" s="44" customFormat="1" ht="15" customHeight="1" x14ac:dyDescent="0.2">
      <c r="A20" s="55"/>
      <c r="B20" s="115">
        <v>9</v>
      </c>
      <c r="C20" s="115" t="s">
        <v>636</v>
      </c>
      <c r="D20" s="159" t="s">
        <v>637</v>
      </c>
      <c r="E20" s="117" t="s">
        <v>617</v>
      </c>
      <c r="F20" s="139" t="s">
        <v>638</v>
      </c>
      <c r="G20" s="97" t="s">
        <v>342</v>
      </c>
      <c r="H20" s="97" t="s">
        <v>611</v>
      </c>
      <c r="I20" s="61"/>
      <c r="J20" s="33"/>
      <c r="K20" s="33"/>
    </row>
    <row r="21" spans="1:11" s="44" customFormat="1" ht="15" customHeight="1" x14ac:dyDescent="0.2">
      <c r="A21" s="55"/>
      <c r="B21" s="115">
        <v>10</v>
      </c>
      <c r="C21" s="115" t="s">
        <v>639</v>
      </c>
      <c r="D21" s="159" t="s">
        <v>640</v>
      </c>
      <c r="E21" s="117" t="s">
        <v>617</v>
      </c>
      <c r="F21" s="139" t="s">
        <v>641</v>
      </c>
      <c r="G21" s="97" t="s">
        <v>306</v>
      </c>
      <c r="H21" s="97" t="s">
        <v>611</v>
      </c>
      <c r="I21" s="61"/>
      <c r="J21" s="33"/>
      <c r="K21" s="33"/>
    </row>
    <row r="22" spans="1:11" s="44" customFormat="1" ht="15" customHeight="1" x14ac:dyDescent="0.2">
      <c r="A22" s="55"/>
      <c r="B22" s="115">
        <v>11</v>
      </c>
      <c r="C22" s="115" t="s">
        <v>534</v>
      </c>
      <c r="D22" s="159" t="s">
        <v>535</v>
      </c>
      <c r="E22" s="117" t="s">
        <v>536</v>
      </c>
      <c r="F22" s="139" t="s">
        <v>537</v>
      </c>
      <c r="G22" s="97" t="s">
        <v>301</v>
      </c>
      <c r="H22" s="97" t="s">
        <v>538</v>
      </c>
      <c r="I22" s="61"/>
      <c r="J22" s="33"/>
      <c r="K22" s="33"/>
    </row>
    <row r="23" spans="1:11" s="44" customFormat="1" ht="15" customHeight="1" x14ac:dyDescent="0.2">
      <c r="A23" s="55"/>
      <c r="B23" s="115">
        <v>12</v>
      </c>
      <c r="C23" s="115" t="s">
        <v>539</v>
      </c>
      <c r="D23" s="159" t="s">
        <v>540</v>
      </c>
      <c r="E23" s="117" t="s">
        <v>536</v>
      </c>
      <c r="F23" s="139" t="s">
        <v>541</v>
      </c>
      <c r="G23" s="97" t="s">
        <v>301</v>
      </c>
      <c r="H23" s="97" t="s">
        <v>538</v>
      </c>
      <c r="I23" s="61"/>
      <c r="J23" s="33"/>
      <c r="K23" s="33"/>
    </row>
    <row r="24" spans="1:11" s="44" customFormat="1" ht="15" customHeight="1" x14ac:dyDescent="0.2">
      <c r="A24" s="55"/>
      <c r="B24" s="115">
        <v>13</v>
      </c>
      <c r="C24" s="115" t="s">
        <v>542</v>
      </c>
      <c r="D24" s="159" t="s">
        <v>543</v>
      </c>
      <c r="E24" s="117" t="s">
        <v>536</v>
      </c>
      <c r="F24" s="139" t="s">
        <v>544</v>
      </c>
      <c r="G24" s="97" t="s">
        <v>306</v>
      </c>
      <c r="H24" s="97" t="s">
        <v>538</v>
      </c>
      <c r="I24" s="61"/>
      <c r="J24" s="33"/>
      <c r="K24" s="33"/>
    </row>
    <row r="25" spans="1:11" s="44" customFormat="1" ht="15" customHeight="1" x14ac:dyDescent="0.2">
      <c r="A25" s="55"/>
      <c r="B25" s="115">
        <v>14</v>
      </c>
      <c r="C25" s="115" t="s">
        <v>545</v>
      </c>
      <c r="D25" s="159" t="s">
        <v>546</v>
      </c>
      <c r="E25" s="117" t="s">
        <v>536</v>
      </c>
      <c r="F25" s="139" t="s">
        <v>547</v>
      </c>
      <c r="G25" s="97" t="s">
        <v>306</v>
      </c>
      <c r="H25" s="97" t="s">
        <v>538</v>
      </c>
      <c r="I25" s="61"/>
      <c r="J25" s="33"/>
      <c r="K25" s="33"/>
    </row>
    <row r="26" spans="1:11" s="44" customFormat="1" ht="15" customHeight="1" x14ac:dyDescent="0.2">
      <c r="A26" s="55"/>
      <c r="B26" s="115">
        <v>15</v>
      </c>
      <c r="C26" s="115" t="s">
        <v>548</v>
      </c>
      <c r="D26" s="159" t="s">
        <v>549</v>
      </c>
      <c r="E26" s="117" t="s">
        <v>536</v>
      </c>
      <c r="F26" s="139" t="s">
        <v>550</v>
      </c>
      <c r="G26" s="97" t="s">
        <v>342</v>
      </c>
      <c r="H26" s="97" t="s">
        <v>538</v>
      </c>
      <c r="I26" s="61"/>
      <c r="J26" s="33"/>
      <c r="K26" s="33"/>
    </row>
    <row r="27" spans="1:11" s="44" customFormat="1" ht="15" customHeight="1" x14ac:dyDescent="0.2">
      <c r="A27" s="55"/>
      <c r="B27" s="115">
        <v>16</v>
      </c>
      <c r="C27" s="115" t="s">
        <v>551</v>
      </c>
      <c r="D27" s="159" t="s">
        <v>552</v>
      </c>
      <c r="E27" s="117" t="s">
        <v>536</v>
      </c>
      <c r="F27" s="139" t="s">
        <v>553</v>
      </c>
      <c r="G27" s="97" t="s">
        <v>342</v>
      </c>
      <c r="H27" s="97" t="s">
        <v>538</v>
      </c>
      <c r="I27" s="61"/>
      <c r="J27" s="33"/>
      <c r="K27" s="33"/>
    </row>
    <row r="28" spans="1:11" s="44" customFormat="1" ht="15" customHeight="1" x14ac:dyDescent="0.2">
      <c r="A28" s="55"/>
      <c r="B28" s="115">
        <v>17</v>
      </c>
      <c r="C28" s="115" t="s">
        <v>554</v>
      </c>
      <c r="D28" s="159" t="s">
        <v>555</v>
      </c>
      <c r="E28" s="117" t="s">
        <v>536</v>
      </c>
      <c r="F28" s="139" t="s">
        <v>556</v>
      </c>
      <c r="G28" s="97" t="s">
        <v>342</v>
      </c>
      <c r="H28" s="97" t="s">
        <v>538</v>
      </c>
      <c r="I28" s="61"/>
      <c r="J28" s="33"/>
      <c r="K28" s="33"/>
    </row>
    <row r="29" spans="1:11" s="44" customFormat="1" ht="15" customHeight="1" x14ac:dyDescent="0.2">
      <c r="A29" s="55"/>
      <c r="B29" s="115">
        <v>18</v>
      </c>
      <c r="C29" s="115" t="s">
        <v>557</v>
      </c>
      <c r="D29" s="159" t="s">
        <v>558</v>
      </c>
      <c r="E29" s="117" t="s">
        <v>536</v>
      </c>
      <c r="F29" s="139" t="s">
        <v>559</v>
      </c>
      <c r="G29" s="97" t="s">
        <v>342</v>
      </c>
      <c r="H29" s="97" t="s">
        <v>538</v>
      </c>
      <c r="I29" s="61"/>
      <c r="J29" s="33"/>
      <c r="K29" s="33"/>
    </row>
    <row r="30" spans="1:11" s="44" customFormat="1" ht="15" customHeight="1" x14ac:dyDescent="0.2">
      <c r="A30" s="55"/>
      <c r="B30" s="115">
        <v>21</v>
      </c>
      <c r="C30" s="115" t="s">
        <v>511</v>
      </c>
      <c r="D30" s="159" t="s">
        <v>512</v>
      </c>
      <c r="E30" s="117" t="s">
        <v>513</v>
      </c>
      <c r="F30" s="139" t="s">
        <v>644</v>
      </c>
      <c r="G30" s="97" t="s">
        <v>301</v>
      </c>
      <c r="H30" s="97" t="s">
        <v>514</v>
      </c>
      <c r="I30" s="61"/>
      <c r="J30" s="33"/>
      <c r="K30" s="33"/>
    </row>
    <row r="31" spans="1:11" s="44" customFormat="1" ht="15" customHeight="1" x14ac:dyDescent="0.2">
      <c r="A31" s="55"/>
      <c r="B31" s="115">
        <v>22</v>
      </c>
      <c r="C31" s="115" t="s">
        <v>515</v>
      </c>
      <c r="D31" s="159" t="s">
        <v>516</v>
      </c>
      <c r="E31" s="117" t="s">
        <v>513</v>
      </c>
      <c r="F31" s="139" t="s">
        <v>643</v>
      </c>
      <c r="G31" s="97" t="s">
        <v>342</v>
      </c>
      <c r="H31" s="97" t="s">
        <v>514</v>
      </c>
      <c r="I31" s="61"/>
      <c r="J31" s="33"/>
      <c r="K31" s="33"/>
    </row>
    <row r="32" spans="1:11" s="44" customFormat="1" ht="15" customHeight="1" x14ac:dyDescent="0.2">
      <c r="A32" s="55"/>
      <c r="B32" s="115">
        <v>23</v>
      </c>
      <c r="C32" s="115" t="s">
        <v>517</v>
      </c>
      <c r="D32" s="159" t="s">
        <v>518</v>
      </c>
      <c r="E32" s="117" t="s">
        <v>513</v>
      </c>
      <c r="F32" s="139" t="s">
        <v>645</v>
      </c>
      <c r="G32" s="97" t="s">
        <v>342</v>
      </c>
      <c r="H32" s="97" t="s">
        <v>514</v>
      </c>
      <c r="I32" s="61"/>
      <c r="J32" s="33"/>
      <c r="K32" s="33"/>
    </row>
    <row r="33" spans="1:17" s="44" customFormat="1" ht="15" customHeight="1" x14ac:dyDescent="0.2">
      <c r="A33" s="55"/>
      <c r="B33" s="115">
        <v>24</v>
      </c>
      <c r="C33" s="115" t="s">
        <v>519</v>
      </c>
      <c r="D33" s="159" t="s">
        <v>520</v>
      </c>
      <c r="E33" s="117" t="s">
        <v>513</v>
      </c>
      <c r="F33" s="139" t="s">
        <v>646</v>
      </c>
      <c r="G33" s="97" t="s">
        <v>342</v>
      </c>
      <c r="H33" s="97" t="s">
        <v>514</v>
      </c>
      <c r="I33" s="61"/>
      <c r="J33" s="33"/>
      <c r="K33" s="33"/>
    </row>
    <row r="34" spans="1:17" s="44" customFormat="1" ht="15" customHeight="1" x14ac:dyDescent="0.2">
      <c r="A34" s="55"/>
      <c r="B34" s="115">
        <v>31</v>
      </c>
      <c r="C34" s="115" t="s">
        <v>461</v>
      </c>
      <c r="D34" s="159" t="s">
        <v>462</v>
      </c>
      <c r="E34" s="117" t="s">
        <v>463</v>
      </c>
      <c r="F34" s="139">
        <v>19314</v>
      </c>
      <c r="G34" s="97" t="s">
        <v>301</v>
      </c>
      <c r="H34" s="97" t="s">
        <v>464</v>
      </c>
      <c r="I34" s="61"/>
      <c r="J34" s="33"/>
      <c r="K34" s="33"/>
    </row>
    <row r="35" spans="1:17" s="44" customFormat="1" ht="15" customHeight="1" x14ac:dyDescent="0.2">
      <c r="A35" s="55"/>
      <c r="B35" s="115">
        <v>32</v>
      </c>
      <c r="C35" s="115" t="s">
        <v>465</v>
      </c>
      <c r="D35" s="159" t="s">
        <v>466</v>
      </c>
      <c r="E35" s="117" t="s">
        <v>467</v>
      </c>
      <c r="F35" s="139">
        <v>14658</v>
      </c>
      <c r="G35" s="97" t="s">
        <v>306</v>
      </c>
      <c r="H35" s="97" t="s">
        <v>464</v>
      </c>
      <c r="I35" s="61"/>
      <c r="J35" s="33"/>
      <c r="K35" s="33"/>
    </row>
    <row r="36" spans="1:17" s="44" customFormat="1" ht="15" customHeight="1" x14ac:dyDescent="0.2">
      <c r="A36" s="55"/>
      <c r="B36" s="115">
        <v>33</v>
      </c>
      <c r="C36" s="115" t="s">
        <v>468</v>
      </c>
      <c r="D36" s="159" t="s">
        <v>469</v>
      </c>
      <c r="E36" s="117" t="s">
        <v>467</v>
      </c>
      <c r="F36" s="139">
        <v>12178</v>
      </c>
      <c r="G36" s="97" t="s">
        <v>306</v>
      </c>
      <c r="H36" s="97" t="s">
        <v>464</v>
      </c>
      <c r="I36" s="61"/>
      <c r="J36" s="33"/>
      <c r="K36" s="33"/>
    </row>
    <row r="37" spans="1:17" s="44" customFormat="1" ht="15" customHeight="1" x14ac:dyDescent="0.2">
      <c r="A37" s="55"/>
      <c r="B37" s="115">
        <v>34</v>
      </c>
      <c r="C37" s="115" t="s">
        <v>470</v>
      </c>
      <c r="D37" s="159" t="s">
        <v>471</v>
      </c>
      <c r="E37" s="117" t="s">
        <v>472</v>
      </c>
      <c r="F37" s="139">
        <v>19574</v>
      </c>
      <c r="G37" s="97" t="s">
        <v>301</v>
      </c>
      <c r="H37" s="97" t="s">
        <v>464</v>
      </c>
      <c r="I37" s="61"/>
      <c r="J37" s="33"/>
      <c r="K37" s="33"/>
      <c r="Q37" s="160"/>
    </row>
    <row r="38" spans="1:17" s="44" customFormat="1" ht="15" customHeight="1" x14ac:dyDescent="0.2">
      <c r="A38" s="55"/>
      <c r="B38" s="115">
        <v>35</v>
      </c>
      <c r="C38" s="115" t="s">
        <v>473</v>
      </c>
      <c r="D38" s="159" t="s">
        <v>474</v>
      </c>
      <c r="E38" s="117" t="s">
        <v>463</v>
      </c>
      <c r="F38" s="139">
        <v>19969</v>
      </c>
      <c r="G38" s="97" t="s">
        <v>306</v>
      </c>
      <c r="H38" s="97" t="s">
        <v>464</v>
      </c>
      <c r="I38" s="61"/>
      <c r="J38" s="33"/>
      <c r="K38" s="33"/>
    </row>
    <row r="39" spans="1:17" s="44" customFormat="1" ht="15" customHeight="1" x14ac:dyDescent="0.2">
      <c r="A39" s="55"/>
      <c r="B39" s="115">
        <v>41</v>
      </c>
      <c r="C39" s="115" t="s">
        <v>379</v>
      </c>
      <c r="D39" s="159" t="s">
        <v>380</v>
      </c>
      <c r="E39" s="117" t="s">
        <v>381</v>
      </c>
      <c r="F39" s="139">
        <v>3358</v>
      </c>
      <c r="G39" s="97" t="s">
        <v>301</v>
      </c>
      <c r="H39" s="97" t="s">
        <v>382</v>
      </c>
      <c r="I39" s="61"/>
      <c r="J39" s="33"/>
      <c r="K39" s="33"/>
    </row>
    <row r="40" spans="1:17" s="44" customFormat="1" ht="15" customHeight="1" x14ac:dyDescent="0.2">
      <c r="A40" s="55"/>
      <c r="B40" s="115">
        <v>42</v>
      </c>
      <c r="C40" s="115" t="s">
        <v>383</v>
      </c>
      <c r="D40" s="159" t="s">
        <v>384</v>
      </c>
      <c r="E40" s="117" t="s">
        <v>385</v>
      </c>
      <c r="F40" s="139">
        <v>12251</v>
      </c>
      <c r="G40" s="97" t="s">
        <v>301</v>
      </c>
      <c r="H40" s="97" t="s">
        <v>382</v>
      </c>
      <c r="I40" s="61"/>
      <c r="J40" s="33"/>
      <c r="K40" s="33"/>
    </row>
    <row r="41" spans="1:17" s="44" customFormat="1" ht="15" customHeight="1" x14ac:dyDescent="0.2">
      <c r="A41" s="55"/>
      <c r="B41" s="115">
        <v>43</v>
      </c>
      <c r="C41" s="115" t="s">
        <v>386</v>
      </c>
      <c r="D41" s="159" t="s">
        <v>387</v>
      </c>
      <c r="E41" s="117" t="s">
        <v>385</v>
      </c>
      <c r="F41" s="139">
        <v>14334</v>
      </c>
      <c r="G41" s="97" t="s">
        <v>388</v>
      </c>
      <c r="H41" s="97" t="s">
        <v>382</v>
      </c>
      <c r="I41" s="61"/>
      <c r="J41" s="33"/>
      <c r="K41" s="33"/>
    </row>
    <row r="42" spans="1:17" s="44" customFormat="1" ht="15" customHeight="1" x14ac:dyDescent="0.2">
      <c r="A42" s="55"/>
      <c r="B42" s="115">
        <v>44</v>
      </c>
      <c r="C42" s="115" t="s">
        <v>389</v>
      </c>
      <c r="D42" s="159" t="s">
        <v>390</v>
      </c>
      <c r="E42" s="117" t="s">
        <v>385</v>
      </c>
      <c r="F42" s="139">
        <v>5366</v>
      </c>
      <c r="G42" s="97" t="s">
        <v>301</v>
      </c>
      <c r="H42" s="97" t="s">
        <v>382</v>
      </c>
      <c r="I42" s="61"/>
      <c r="J42" s="33"/>
      <c r="K42" s="33"/>
    </row>
    <row r="43" spans="1:17" s="44" customFormat="1" ht="15" customHeight="1" x14ac:dyDescent="0.2">
      <c r="A43" s="55"/>
      <c r="B43" s="115">
        <v>45</v>
      </c>
      <c r="C43" s="115" t="s">
        <v>391</v>
      </c>
      <c r="D43" s="159" t="s">
        <v>392</v>
      </c>
      <c r="E43" s="117" t="s">
        <v>385</v>
      </c>
      <c r="F43" s="139">
        <v>9859</v>
      </c>
      <c r="G43" s="97" t="s">
        <v>301</v>
      </c>
      <c r="H43" s="97" t="s">
        <v>382</v>
      </c>
      <c r="I43" s="61"/>
      <c r="J43" s="33"/>
      <c r="K43" s="33"/>
    </row>
    <row r="44" spans="1:17" s="44" customFormat="1" ht="15" customHeight="1" x14ac:dyDescent="0.2">
      <c r="A44" s="55"/>
      <c r="B44" s="115">
        <v>46</v>
      </c>
      <c r="C44" s="115" t="s">
        <v>393</v>
      </c>
      <c r="D44" s="159" t="s">
        <v>394</v>
      </c>
      <c r="E44" s="117" t="s">
        <v>385</v>
      </c>
      <c r="F44" s="139">
        <v>19278</v>
      </c>
      <c r="G44" s="97" t="s">
        <v>342</v>
      </c>
      <c r="H44" s="97" t="s">
        <v>382</v>
      </c>
      <c r="I44" s="61"/>
      <c r="J44" s="33"/>
      <c r="K44" s="33"/>
    </row>
    <row r="45" spans="1:17" s="44" customFormat="1" ht="15" customHeight="1" x14ac:dyDescent="0.2">
      <c r="A45" s="55"/>
      <c r="B45" s="115">
        <v>47</v>
      </c>
      <c r="C45" s="115" t="s">
        <v>395</v>
      </c>
      <c r="D45" s="159" t="s">
        <v>396</v>
      </c>
      <c r="E45" s="117" t="s">
        <v>385</v>
      </c>
      <c r="F45" s="139">
        <v>19279</v>
      </c>
      <c r="G45" s="97" t="s">
        <v>301</v>
      </c>
      <c r="H45" s="97" t="s">
        <v>382</v>
      </c>
      <c r="I45" s="61"/>
      <c r="J45" s="33"/>
      <c r="K45" s="33"/>
    </row>
    <row r="46" spans="1:17" s="44" customFormat="1" ht="15" customHeight="1" x14ac:dyDescent="0.2">
      <c r="A46" s="55"/>
      <c r="B46" s="115">
        <v>48</v>
      </c>
      <c r="C46" s="115" t="s">
        <v>397</v>
      </c>
      <c r="D46" s="159" t="s">
        <v>398</v>
      </c>
      <c r="E46" s="117" t="s">
        <v>385</v>
      </c>
      <c r="F46" s="139">
        <v>8749</v>
      </c>
      <c r="G46" s="97" t="s">
        <v>342</v>
      </c>
      <c r="H46" s="97" t="s">
        <v>382</v>
      </c>
      <c r="I46" s="61"/>
      <c r="J46" s="33"/>
      <c r="K46" s="33"/>
    </row>
    <row r="47" spans="1:17" s="44" customFormat="1" ht="15" customHeight="1" x14ac:dyDescent="0.2">
      <c r="A47" s="55"/>
      <c r="B47" s="115">
        <v>49</v>
      </c>
      <c r="C47" s="115" t="s">
        <v>399</v>
      </c>
      <c r="D47" s="159" t="s">
        <v>400</v>
      </c>
      <c r="E47" s="117" t="s">
        <v>385</v>
      </c>
      <c r="F47" s="139">
        <v>12955</v>
      </c>
      <c r="G47" s="97" t="s">
        <v>301</v>
      </c>
      <c r="H47" s="97" t="s">
        <v>382</v>
      </c>
      <c r="I47" s="61"/>
      <c r="J47" s="33"/>
      <c r="K47" s="33"/>
    </row>
    <row r="48" spans="1:17" s="44" customFormat="1" ht="15" customHeight="1" x14ac:dyDescent="0.2">
      <c r="A48" s="55"/>
      <c r="B48" s="115">
        <v>50</v>
      </c>
      <c r="C48" s="115" t="s">
        <v>401</v>
      </c>
      <c r="D48" s="159" t="s">
        <v>402</v>
      </c>
      <c r="E48" s="117" t="s">
        <v>385</v>
      </c>
      <c r="F48" s="139">
        <v>8884</v>
      </c>
      <c r="G48" s="97" t="s">
        <v>301</v>
      </c>
      <c r="H48" s="97" t="s">
        <v>382</v>
      </c>
      <c r="I48" s="61"/>
      <c r="J48" s="33"/>
      <c r="K48" s="33"/>
    </row>
    <row r="49" spans="1:11" s="44" customFormat="1" ht="15" customHeight="1" x14ac:dyDescent="0.2">
      <c r="A49" s="55"/>
      <c r="B49" s="115">
        <v>51</v>
      </c>
      <c r="C49" s="115" t="s">
        <v>339</v>
      </c>
      <c r="D49" s="159" t="s">
        <v>340</v>
      </c>
      <c r="E49" s="117" t="s">
        <v>341</v>
      </c>
      <c r="F49" s="139">
        <v>9870</v>
      </c>
      <c r="G49" s="97" t="s">
        <v>342</v>
      </c>
      <c r="H49" s="97" t="s">
        <v>343</v>
      </c>
      <c r="I49" s="61"/>
      <c r="J49" s="33"/>
      <c r="K49" s="33"/>
    </row>
    <row r="50" spans="1:11" s="44" customFormat="1" ht="15" customHeight="1" x14ac:dyDescent="0.2">
      <c r="A50" s="55"/>
      <c r="B50" s="115">
        <v>52</v>
      </c>
      <c r="C50" s="115" t="s">
        <v>344</v>
      </c>
      <c r="D50" s="159" t="s">
        <v>345</v>
      </c>
      <c r="E50" s="117" t="s">
        <v>346</v>
      </c>
      <c r="F50" s="139" t="s">
        <v>651</v>
      </c>
      <c r="G50" s="97" t="s">
        <v>301</v>
      </c>
      <c r="H50" s="97" t="s">
        <v>343</v>
      </c>
      <c r="I50" s="61"/>
      <c r="J50" s="33"/>
      <c r="K50" s="33"/>
    </row>
    <row r="51" spans="1:11" s="44" customFormat="1" ht="15" customHeight="1" x14ac:dyDescent="0.2">
      <c r="A51" s="55"/>
      <c r="B51" s="115">
        <v>53</v>
      </c>
      <c r="C51" s="115" t="s">
        <v>347</v>
      </c>
      <c r="D51" s="159" t="s">
        <v>348</v>
      </c>
      <c r="E51" s="117" t="s">
        <v>349</v>
      </c>
      <c r="F51" s="139">
        <v>20073</v>
      </c>
      <c r="G51" s="97" t="s">
        <v>342</v>
      </c>
      <c r="H51" s="97" t="s">
        <v>343</v>
      </c>
      <c r="I51" s="61"/>
      <c r="J51" s="33"/>
      <c r="K51" s="33"/>
    </row>
    <row r="52" spans="1:11" s="44" customFormat="1" ht="15" customHeight="1" x14ac:dyDescent="0.2">
      <c r="A52" s="55"/>
      <c r="B52" s="115">
        <v>54</v>
      </c>
      <c r="C52" s="115" t="s">
        <v>350</v>
      </c>
      <c r="D52" s="159" t="s">
        <v>351</v>
      </c>
      <c r="E52" s="117" t="s">
        <v>352</v>
      </c>
      <c r="F52" s="139" t="s">
        <v>648</v>
      </c>
      <c r="G52" s="97" t="s">
        <v>301</v>
      </c>
      <c r="H52" s="97" t="s">
        <v>343</v>
      </c>
      <c r="I52" s="61"/>
      <c r="J52" s="33"/>
      <c r="K52" s="33"/>
    </row>
    <row r="53" spans="1:11" s="44" customFormat="1" ht="15" customHeight="1" x14ac:dyDescent="0.2">
      <c r="A53" s="55"/>
      <c r="B53" s="115">
        <v>55</v>
      </c>
      <c r="C53" s="115" t="s">
        <v>353</v>
      </c>
      <c r="D53" s="159" t="s">
        <v>354</v>
      </c>
      <c r="E53" s="117" t="s">
        <v>352</v>
      </c>
      <c r="F53" s="139" t="s">
        <v>647</v>
      </c>
      <c r="G53" s="97" t="s">
        <v>342</v>
      </c>
      <c r="H53" s="97" t="s">
        <v>343</v>
      </c>
      <c r="I53" s="61"/>
      <c r="J53" s="33"/>
      <c r="K53" s="33"/>
    </row>
    <row r="54" spans="1:11" s="44" customFormat="1" ht="15" customHeight="1" x14ac:dyDescent="0.2">
      <c r="A54" s="55"/>
      <c r="B54" s="115">
        <v>56</v>
      </c>
      <c r="C54" s="115" t="s">
        <v>355</v>
      </c>
      <c r="D54" s="159" t="s">
        <v>356</v>
      </c>
      <c r="E54" s="117" t="s">
        <v>352</v>
      </c>
      <c r="F54" s="139" t="s">
        <v>650</v>
      </c>
      <c r="G54" s="97" t="s">
        <v>306</v>
      </c>
      <c r="H54" s="97" t="s">
        <v>343</v>
      </c>
      <c r="I54" s="61"/>
      <c r="J54" s="33"/>
      <c r="K54" s="33"/>
    </row>
    <row r="55" spans="1:11" s="44" customFormat="1" ht="15" customHeight="1" x14ac:dyDescent="0.2">
      <c r="A55" s="55"/>
      <c r="B55" s="115">
        <v>57</v>
      </c>
      <c r="C55" s="115" t="s">
        <v>357</v>
      </c>
      <c r="D55" s="159" t="s">
        <v>358</v>
      </c>
      <c r="E55" s="117" t="s">
        <v>352</v>
      </c>
      <c r="F55" s="139" t="s">
        <v>649</v>
      </c>
      <c r="G55" s="97" t="s">
        <v>306</v>
      </c>
      <c r="H55" s="97" t="s">
        <v>343</v>
      </c>
      <c r="I55" s="61"/>
      <c r="J55" s="33"/>
      <c r="K55" s="33"/>
    </row>
    <row r="56" spans="1:11" s="44" customFormat="1" ht="15" customHeight="1" x14ac:dyDescent="0.2">
      <c r="A56" s="55"/>
      <c r="B56" s="115">
        <v>58</v>
      </c>
      <c r="C56" s="115" t="s">
        <v>359</v>
      </c>
      <c r="D56" s="159" t="s">
        <v>360</v>
      </c>
      <c r="E56" s="117" t="s">
        <v>361</v>
      </c>
      <c r="F56" s="139">
        <v>7780</v>
      </c>
      <c r="G56" s="97" t="s">
        <v>306</v>
      </c>
      <c r="H56" s="97" t="s">
        <v>343</v>
      </c>
      <c r="I56" s="61"/>
      <c r="J56" s="33"/>
      <c r="K56" s="33"/>
    </row>
    <row r="57" spans="1:11" s="44" customFormat="1" ht="15" customHeight="1" x14ac:dyDescent="0.2">
      <c r="A57" s="55"/>
      <c r="B57" s="115">
        <v>59</v>
      </c>
      <c r="C57" s="115" t="s">
        <v>362</v>
      </c>
      <c r="D57" s="159" t="s">
        <v>363</v>
      </c>
      <c r="E57" s="117" t="s">
        <v>364</v>
      </c>
      <c r="F57" s="139">
        <v>16035</v>
      </c>
      <c r="G57" s="97" t="s">
        <v>301</v>
      </c>
      <c r="H57" s="97" t="s">
        <v>343</v>
      </c>
      <c r="I57" s="61"/>
      <c r="J57" s="33"/>
      <c r="K57" s="33"/>
    </row>
    <row r="58" spans="1:11" s="44" customFormat="1" ht="15" customHeight="1" x14ac:dyDescent="0.2">
      <c r="A58" s="55"/>
      <c r="B58" s="115">
        <v>61</v>
      </c>
      <c r="C58" s="115" t="s">
        <v>365</v>
      </c>
      <c r="D58" s="159" t="s">
        <v>366</v>
      </c>
      <c r="E58" s="117" t="s">
        <v>367</v>
      </c>
      <c r="F58" s="139" t="s">
        <v>655</v>
      </c>
      <c r="G58" s="97" t="s">
        <v>301</v>
      </c>
      <c r="H58" s="97" t="s">
        <v>368</v>
      </c>
      <c r="I58" s="61"/>
      <c r="J58" s="33"/>
      <c r="K58" s="33"/>
    </row>
    <row r="59" spans="1:11" s="44" customFormat="1" ht="15" customHeight="1" x14ac:dyDescent="0.2">
      <c r="A59" s="55"/>
      <c r="B59" s="115">
        <v>62</v>
      </c>
      <c r="C59" s="115" t="s">
        <v>369</v>
      </c>
      <c r="D59" s="159" t="s">
        <v>370</v>
      </c>
      <c r="E59" s="117" t="s">
        <v>367</v>
      </c>
      <c r="F59" s="139" t="s">
        <v>654</v>
      </c>
      <c r="G59" s="97" t="s">
        <v>306</v>
      </c>
      <c r="H59" s="97" t="s">
        <v>368</v>
      </c>
      <c r="I59" s="61"/>
      <c r="J59" s="33"/>
      <c r="K59" s="33"/>
    </row>
    <row r="60" spans="1:11" s="44" customFormat="1" ht="15" customHeight="1" x14ac:dyDescent="0.2">
      <c r="A60" s="55"/>
      <c r="B60" s="115">
        <v>63</v>
      </c>
      <c r="C60" s="115" t="s">
        <v>371</v>
      </c>
      <c r="D60" s="159" t="s">
        <v>372</v>
      </c>
      <c r="E60" s="117" t="s">
        <v>367</v>
      </c>
      <c r="F60" s="139" t="s">
        <v>657</v>
      </c>
      <c r="G60" s="97" t="s">
        <v>301</v>
      </c>
      <c r="H60" s="97" t="s">
        <v>368</v>
      </c>
      <c r="I60" s="61"/>
      <c r="J60" s="33"/>
      <c r="K60" s="33"/>
    </row>
    <row r="61" spans="1:11" s="44" customFormat="1" ht="15" customHeight="1" x14ac:dyDescent="0.2">
      <c r="A61" s="55"/>
      <c r="B61" s="115">
        <v>64</v>
      </c>
      <c r="C61" s="115" t="s">
        <v>373</v>
      </c>
      <c r="D61" s="159" t="s">
        <v>374</v>
      </c>
      <c r="E61" s="117" t="s">
        <v>367</v>
      </c>
      <c r="F61" s="139" t="s">
        <v>656</v>
      </c>
      <c r="G61" s="97" t="s">
        <v>301</v>
      </c>
      <c r="H61" s="97" t="s">
        <v>368</v>
      </c>
      <c r="I61" s="61"/>
      <c r="J61" s="33"/>
      <c r="K61" s="33"/>
    </row>
    <row r="62" spans="1:11" s="44" customFormat="1" ht="15" customHeight="1" x14ac:dyDescent="0.2">
      <c r="A62" s="55"/>
      <c r="B62" s="115">
        <v>65</v>
      </c>
      <c r="C62" s="115" t="s">
        <v>375</v>
      </c>
      <c r="D62" s="159" t="s">
        <v>376</v>
      </c>
      <c r="E62" s="117" t="s">
        <v>367</v>
      </c>
      <c r="F62" s="139" t="s">
        <v>653</v>
      </c>
      <c r="G62" s="97" t="s">
        <v>306</v>
      </c>
      <c r="H62" s="97" t="s">
        <v>368</v>
      </c>
      <c r="I62" s="61"/>
      <c r="J62" s="33"/>
      <c r="K62" s="33"/>
    </row>
    <row r="63" spans="1:11" s="44" customFormat="1" ht="15" customHeight="1" x14ac:dyDescent="0.2">
      <c r="A63" s="55"/>
      <c r="B63" s="115">
        <v>66</v>
      </c>
      <c r="C63" s="115" t="s">
        <v>377</v>
      </c>
      <c r="D63" s="159" t="s">
        <v>378</v>
      </c>
      <c r="E63" s="117" t="s">
        <v>367</v>
      </c>
      <c r="F63" s="139" t="s">
        <v>652</v>
      </c>
      <c r="G63" s="97" t="s">
        <v>342</v>
      </c>
      <c r="H63" s="97" t="s">
        <v>368</v>
      </c>
      <c r="I63" s="61"/>
      <c r="J63" s="33"/>
      <c r="K63" s="33"/>
    </row>
    <row r="64" spans="1:11" s="44" customFormat="1" ht="15" customHeight="1" x14ac:dyDescent="0.2">
      <c r="A64" s="55"/>
      <c r="B64" s="115">
        <v>71</v>
      </c>
      <c r="C64" s="115" t="s">
        <v>582</v>
      </c>
      <c r="D64" s="159" t="s">
        <v>583</v>
      </c>
      <c r="E64" s="117" t="s">
        <v>584</v>
      </c>
      <c r="F64" s="139">
        <v>6668</v>
      </c>
      <c r="G64" s="97" t="s">
        <v>306</v>
      </c>
      <c r="H64" s="97" t="s">
        <v>585</v>
      </c>
      <c r="I64" s="61"/>
      <c r="J64" s="33"/>
      <c r="K64" s="33"/>
    </row>
    <row r="65" spans="1:11" s="44" customFormat="1" ht="15" customHeight="1" x14ac:dyDescent="0.2">
      <c r="A65" s="55"/>
      <c r="B65" s="115">
        <v>72</v>
      </c>
      <c r="C65" s="115" t="s">
        <v>586</v>
      </c>
      <c r="D65" s="159" t="s">
        <v>587</v>
      </c>
      <c r="E65" s="117" t="s">
        <v>588</v>
      </c>
      <c r="F65" s="139">
        <v>5847</v>
      </c>
      <c r="G65" s="97" t="s">
        <v>301</v>
      </c>
      <c r="H65" s="97" t="s">
        <v>585</v>
      </c>
      <c r="I65" s="61"/>
      <c r="J65" s="33"/>
      <c r="K65" s="33"/>
    </row>
    <row r="66" spans="1:11" s="44" customFormat="1" ht="15" customHeight="1" x14ac:dyDescent="0.2">
      <c r="A66" s="55"/>
      <c r="B66" s="115">
        <v>73</v>
      </c>
      <c r="C66" s="115" t="s">
        <v>589</v>
      </c>
      <c r="D66" s="159" t="s">
        <v>590</v>
      </c>
      <c r="E66" s="117" t="s">
        <v>588</v>
      </c>
      <c r="F66" s="139">
        <v>6366</v>
      </c>
      <c r="G66" s="97" t="s">
        <v>306</v>
      </c>
      <c r="H66" s="97" t="s">
        <v>585</v>
      </c>
      <c r="I66" s="61"/>
      <c r="J66" s="33"/>
      <c r="K66" s="33"/>
    </row>
    <row r="67" spans="1:11" s="44" customFormat="1" ht="15" customHeight="1" x14ac:dyDescent="0.2">
      <c r="A67" s="55"/>
      <c r="B67" s="115">
        <v>74</v>
      </c>
      <c r="C67" s="115" t="s">
        <v>591</v>
      </c>
      <c r="D67" s="159" t="s">
        <v>592</v>
      </c>
      <c r="E67" s="117" t="s">
        <v>588</v>
      </c>
      <c r="F67" s="139">
        <v>5908</v>
      </c>
      <c r="G67" s="97" t="s">
        <v>342</v>
      </c>
      <c r="H67" s="97" t="s">
        <v>585</v>
      </c>
      <c r="I67" s="61"/>
      <c r="J67" s="33"/>
      <c r="K67" s="33"/>
    </row>
    <row r="68" spans="1:11" s="44" customFormat="1" ht="15" customHeight="1" x14ac:dyDescent="0.2">
      <c r="A68" s="55"/>
      <c r="B68" s="115">
        <v>75</v>
      </c>
      <c r="C68" s="115" t="s">
        <v>593</v>
      </c>
      <c r="D68" s="159" t="s">
        <v>594</v>
      </c>
      <c r="E68" s="117" t="s">
        <v>588</v>
      </c>
      <c r="F68" s="139">
        <v>6021</v>
      </c>
      <c r="G68" s="97" t="s">
        <v>342</v>
      </c>
      <c r="H68" s="97" t="s">
        <v>585</v>
      </c>
      <c r="I68" s="61"/>
      <c r="J68" s="33"/>
      <c r="K68" s="33"/>
    </row>
    <row r="69" spans="1:11" s="44" customFormat="1" ht="15" customHeight="1" x14ac:dyDescent="0.2">
      <c r="A69" s="55"/>
      <c r="B69" s="115">
        <v>81</v>
      </c>
      <c r="C69" s="115" t="s">
        <v>475</v>
      </c>
      <c r="D69" s="159" t="s">
        <v>476</v>
      </c>
      <c r="E69" s="117" t="s">
        <v>477</v>
      </c>
      <c r="F69" s="139">
        <v>13590</v>
      </c>
      <c r="G69" s="97" t="s">
        <v>342</v>
      </c>
      <c r="H69" s="97" t="s">
        <v>478</v>
      </c>
      <c r="I69" s="61"/>
      <c r="J69" s="33"/>
      <c r="K69" s="33"/>
    </row>
    <row r="70" spans="1:11" s="44" customFormat="1" ht="15" customHeight="1" x14ac:dyDescent="0.2">
      <c r="A70" s="55"/>
      <c r="B70" s="115">
        <v>82</v>
      </c>
      <c r="C70" s="115" t="s">
        <v>479</v>
      </c>
      <c r="D70" s="159" t="s">
        <v>480</v>
      </c>
      <c r="E70" s="117" t="s">
        <v>477</v>
      </c>
      <c r="F70" s="139">
        <v>17984</v>
      </c>
      <c r="G70" s="97" t="s">
        <v>301</v>
      </c>
      <c r="H70" s="97" t="s">
        <v>478</v>
      </c>
      <c r="I70" s="61"/>
      <c r="J70" s="33"/>
      <c r="K70" s="33"/>
    </row>
    <row r="71" spans="1:11" s="44" customFormat="1" ht="15" customHeight="1" x14ac:dyDescent="0.2">
      <c r="A71" s="55"/>
      <c r="B71" s="115">
        <v>83</v>
      </c>
      <c r="C71" s="115" t="s">
        <v>481</v>
      </c>
      <c r="D71" s="159" t="s">
        <v>482</v>
      </c>
      <c r="E71" s="117" t="s">
        <v>486</v>
      </c>
      <c r="F71" s="139">
        <v>14315</v>
      </c>
      <c r="G71" s="97" t="s">
        <v>301</v>
      </c>
      <c r="H71" s="97" t="s">
        <v>478</v>
      </c>
      <c r="I71" s="61"/>
      <c r="J71" s="33"/>
      <c r="K71" s="33"/>
    </row>
    <row r="72" spans="1:11" s="44" customFormat="1" ht="15" customHeight="1" x14ac:dyDescent="0.2">
      <c r="A72" s="55"/>
      <c r="B72" s="115">
        <v>84</v>
      </c>
      <c r="C72" s="115" t="s">
        <v>484</v>
      </c>
      <c r="D72" s="159" t="s">
        <v>485</v>
      </c>
      <c r="E72" s="117" t="s">
        <v>486</v>
      </c>
      <c r="F72" s="139">
        <v>35143</v>
      </c>
      <c r="G72" s="97" t="s">
        <v>306</v>
      </c>
      <c r="H72" s="97" t="s">
        <v>478</v>
      </c>
      <c r="I72" s="61"/>
      <c r="J72" s="33"/>
      <c r="K72" s="33"/>
    </row>
    <row r="73" spans="1:11" s="44" customFormat="1" ht="15" customHeight="1" x14ac:dyDescent="0.2">
      <c r="A73" s="55"/>
      <c r="B73" s="115">
        <v>85</v>
      </c>
      <c r="C73" s="115" t="s">
        <v>487</v>
      </c>
      <c r="D73" s="159" t="s">
        <v>488</v>
      </c>
      <c r="E73" s="117" t="s">
        <v>489</v>
      </c>
      <c r="F73" s="139">
        <v>10880</v>
      </c>
      <c r="G73" s="97" t="s">
        <v>306</v>
      </c>
      <c r="H73" s="97" t="s">
        <v>478</v>
      </c>
      <c r="I73" s="61"/>
      <c r="J73" s="33"/>
      <c r="K73" s="33"/>
    </row>
    <row r="74" spans="1:11" s="44" customFormat="1" ht="15" customHeight="1" x14ac:dyDescent="0.2">
      <c r="A74" s="55"/>
      <c r="B74" s="115">
        <v>91</v>
      </c>
      <c r="C74" s="115" t="s">
        <v>322</v>
      </c>
      <c r="D74" s="159" t="s">
        <v>323</v>
      </c>
      <c r="E74" s="117" t="s">
        <v>324</v>
      </c>
      <c r="F74" s="139">
        <v>13738</v>
      </c>
      <c r="G74" s="97" t="s">
        <v>306</v>
      </c>
      <c r="H74" s="97" t="s">
        <v>44</v>
      </c>
      <c r="I74" s="61"/>
      <c r="J74" s="33"/>
      <c r="K74" s="33"/>
    </row>
    <row r="75" spans="1:11" s="44" customFormat="1" ht="15" customHeight="1" x14ac:dyDescent="0.2">
      <c r="A75" s="55"/>
      <c r="B75" s="115">
        <v>92</v>
      </c>
      <c r="C75" s="115" t="s">
        <v>325</v>
      </c>
      <c r="D75" s="159" t="s">
        <v>326</v>
      </c>
      <c r="E75" s="117" t="s">
        <v>324</v>
      </c>
      <c r="F75" s="139">
        <v>14284</v>
      </c>
      <c r="G75" s="97" t="s">
        <v>306</v>
      </c>
      <c r="H75" s="97" t="s">
        <v>44</v>
      </c>
      <c r="I75" s="61"/>
      <c r="J75" s="33"/>
      <c r="K75" s="33"/>
    </row>
    <row r="76" spans="1:11" s="44" customFormat="1" ht="15" customHeight="1" x14ac:dyDescent="0.2">
      <c r="A76" s="55"/>
      <c r="B76" s="115">
        <v>93</v>
      </c>
      <c r="C76" s="115" t="s">
        <v>327</v>
      </c>
      <c r="D76" s="159" t="s">
        <v>328</v>
      </c>
      <c r="E76" s="117" t="s">
        <v>324</v>
      </c>
      <c r="F76" s="139">
        <v>13075</v>
      </c>
      <c r="G76" s="97" t="s">
        <v>301</v>
      </c>
      <c r="H76" s="97" t="s">
        <v>44</v>
      </c>
      <c r="I76" s="61"/>
      <c r="J76" s="33"/>
      <c r="K76" s="33"/>
    </row>
    <row r="77" spans="1:11" s="44" customFormat="1" ht="15" customHeight="1" x14ac:dyDescent="0.2">
      <c r="A77" s="55"/>
      <c r="B77" s="115">
        <v>94</v>
      </c>
      <c r="C77" s="115" t="s">
        <v>329</v>
      </c>
      <c r="D77" s="159" t="s">
        <v>330</v>
      </c>
      <c r="E77" s="117" t="s">
        <v>324</v>
      </c>
      <c r="F77" s="139">
        <v>9917</v>
      </c>
      <c r="G77" s="97" t="s">
        <v>306</v>
      </c>
      <c r="H77" s="97" t="s">
        <v>44</v>
      </c>
      <c r="I77" s="61"/>
      <c r="J77" s="33"/>
      <c r="K77" s="33"/>
    </row>
    <row r="78" spans="1:11" s="44" customFormat="1" ht="15" customHeight="1" x14ac:dyDescent="0.2">
      <c r="A78" s="55"/>
      <c r="B78" s="115">
        <v>95</v>
      </c>
      <c r="C78" s="115" t="s">
        <v>331</v>
      </c>
      <c r="D78" s="159" t="s">
        <v>332</v>
      </c>
      <c r="E78" s="117" t="s">
        <v>324</v>
      </c>
      <c r="F78" s="139">
        <v>13204</v>
      </c>
      <c r="G78" s="97" t="s">
        <v>306</v>
      </c>
      <c r="H78" s="97" t="s">
        <v>44</v>
      </c>
      <c r="I78" s="61"/>
      <c r="J78" s="33"/>
      <c r="K78" s="33"/>
    </row>
    <row r="79" spans="1:11" s="44" customFormat="1" ht="15" customHeight="1" x14ac:dyDescent="0.2">
      <c r="A79" s="55"/>
      <c r="B79" s="115">
        <v>96</v>
      </c>
      <c r="C79" s="115" t="s">
        <v>333</v>
      </c>
      <c r="D79" s="159" t="s">
        <v>334</v>
      </c>
      <c r="E79" s="117" t="s">
        <v>324</v>
      </c>
      <c r="F79" s="139">
        <v>8369</v>
      </c>
      <c r="G79" s="97" t="s">
        <v>301</v>
      </c>
      <c r="H79" s="97" t="s">
        <v>44</v>
      </c>
      <c r="I79" s="61"/>
      <c r="J79" s="33"/>
      <c r="K79" s="33"/>
    </row>
    <row r="80" spans="1:11" s="44" customFormat="1" ht="15" customHeight="1" x14ac:dyDescent="0.2">
      <c r="A80" s="55"/>
      <c r="B80" s="115">
        <v>97</v>
      </c>
      <c r="C80" s="115" t="s">
        <v>335</v>
      </c>
      <c r="D80" s="159" t="s">
        <v>336</v>
      </c>
      <c r="E80" s="117" t="s">
        <v>324</v>
      </c>
      <c r="F80" s="139">
        <v>6009</v>
      </c>
      <c r="G80" s="97" t="s">
        <v>301</v>
      </c>
      <c r="H80" s="97" t="s">
        <v>44</v>
      </c>
      <c r="I80" s="61"/>
      <c r="J80" s="33"/>
      <c r="K80" s="33"/>
    </row>
    <row r="81" spans="1:11" s="44" customFormat="1" ht="15" customHeight="1" x14ac:dyDescent="0.2">
      <c r="A81" s="55"/>
      <c r="B81" s="115">
        <v>98</v>
      </c>
      <c r="C81" s="115" t="s">
        <v>337</v>
      </c>
      <c r="D81" s="159" t="s">
        <v>338</v>
      </c>
      <c r="E81" s="117" t="s">
        <v>324</v>
      </c>
      <c r="F81" s="139">
        <v>11566</v>
      </c>
      <c r="G81" s="97" t="s">
        <v>301</v>
      </c>
      <c r="H81" s="97" t="s">
        <v>44</v>
      </c>
      <c r="I81" s="61"/>
      <c r="J81" s="33"/>
      <c r="K81" s="33"/>
    </row>
    <row r="82" spans="1:11" s="44" customFormat="1" ht="15" customHeight="1" x14ac:dyDescent="0.2">
      <c r="A82" s="55"/>
      <c r="B82" s="115">
        <v>101</v>
      </c>
      <c r="C82" s="115" t="s">
        <v>403</v>
      </c>
      <c r="D82" s="159" t="s">
        <v>404</v>
      </c>
      <c r="E82" s="117" t="s">
        <v>405</v>
      </c>
      <c r="F82" s="139">
        <v>9818</v>
      </c>
      <c r="G82" s="97" t="s">
        <v>306</v>
      </c>
      <c r="H82" s="97" t="s">
        <v>406</v>
      </c>
      <c r="I82" s="61"/>
      <c r="J82" s="33"/>
      <c r="K82" s="33"/>
    </row>
    <row r="83" spans="1:11" s="44" customFormat="1" ht="15" customHeight="1" x14ac:dyDescent="0.2">
      <c r="A83" s="55"/>
      <c r="B83" s="115">
        <v>102</v>
      </c>
      <c r="C83" s="115" t="s">
        <v>407</v>
      </c>
      <c r="D83" s="159" t="s">
        <v>408</v>
      </c>
      <c r="E83" s="117" t="s">
        <v>405</v>
      </c>
      <c r="F83" s="139">
        <v>12235</v>
      </c>
      <c r="G83" s="97" t="s">
        <v>388</v>
      </c>
      <c r="H83" s="97" t="s">
        <v>406</v>
      </c>
      <c r="I83" s="61"/>
      <c r="J83" s="33"/>
      <c r="K83" s="33"/>
    </row>
    <row r="84" spans="1:11" s="44" customFormat="1" ht="15" customHeight="1" x14ac:dyDescent="0.2">
      <c r="A84" s="55"/>
      <c r="B84" s="115">
        <v>103</v>
      </c>
      <c r="C84" s="115" t="s">
        <v>409</v>
      </c>
      <c r="D84" s="159" t="s">
        <v>410</v>
      </c>
      <c r="E84" s="117" t="s">
        <v>405</v>
      </c>
      <c r="F84" s="139">
        <v>9610</v>
      </c>
      <c r="G84" s="97" t="s">
        <v>306</v>
      </c>
      <c r="H84" s="97" t="s">
        <v>406</v>
      </c>
      <c r="I84" s="61"/>
      <c r="J84" s="33"/>
      <c r="K84" s="33"/>
    </row>
    <row r="85" spans="1:11" s="44" customFormat="1" ht="15" customHeight="1" x14ac:dyDescent="0.2">
      <c r="A85" s="55"/>
      <c r="B85" s="115">
        <v>104</v>
      </c>
      <c r="C85" s="115" t="s">
        <v>411</v>
      </c>
      <c r="D85" s="159" t="s">
        <v>412</v>
      </c>
      <c r="E85" s="117" t="s">
        <v>413</v>
      </c>
      <c r="F85" s="139">
        <v>119368</v>
      </c>
      <c r="G85" s="97" t="s">
        <v>301</v>
      </c>
      <c r="H85" s="97" t="s">
        <v>406</v>
      </c>
      <c r="I85" s="61"/>
      <c r="J85" s="33"/>
      <c r="K85" s="33"/>
    </row>
    <row r="86" spans="1:11" s="44" customFormat="1" ht="15" customHeight="1" x14ac:dyDescent="0.2">
      <c r="A86" s="55"/>
      <c r="B86" s="115">
        <v>105</v>
      </c>
      <c r="C86" s="115" t="s">
        <v>414</v>
      </c>
      <c r="D86" s="159" t="s">
        <v>415</v>
      </c>
      <c r="E86" s="117" t="s">
        <v>416</v>
      </c>
      <c r="F86" s="139">
        <v>7437</v>
      </c>
      <c r="G86" s="97" t="s">
        <v>301</v>
      </c>
      <c r="H86" s="97" t="s">
        <v>406</v>
      </c>
      <c r="I86" s="61"/>
      <c r="J86" s="33"/>
      <c r="K86" s="33"/>
    </row>
    <row r="87" spans="1:11" s="44" customFormat="1" ht="15" customHeight="1" x14ac:dyDescent="0.2">
      <c r="A87" s="55"/>
      <c r="B87" s="115">
        <v>106</v>
      </c>
      <c r="C87" s="115" t="s">
        <v>417</v>
      </c>
      <c r="D87" s="159" t="s">
        <v>418</v>
      </c>
      <c r="E87" s="117" t="s">
        <v>419</v>
      </c>
      <c r="F87" s="139">
        <v>9623</v>
      </c>
      <c r="G87" s="97" t="s">
        <v>306</v>
      </c>
      <c r="H87" s="97" t="s">
        <v>406</v>
      </c>
      <c r="I87" s="61"/>
      <c r="J87" s="33"/>
      <c r="K87" s="33"/>
    </row>
    <row r="88" spans="1:11" s="44" customFormat="1" ht="15" customHeight="1" x14ac:dyDescent="0.2">
      <c r="A88" s="55"/>
      <c r="B88" s="115">
        <v>107</v>
      </c>
      <c r="C88" s="115" t="s">
        <v>420</v>
      </c>
      <c r="D88" s="159" t="s">
        <v>421</v>
      </c>
      <c r="E88" s="117" t="s">
        <v>422</v>
      </c>
      <c r="F88" s="139">
        <v>9167</v>
      </c>
      <c r="G88" s="97" t="s">
        <v>306</v>
      </c>
      <c r="H88" s="97" t="s">
        <v>406</v>
      </c>
      <c r="I88" s="61"/>
      <c r="J88" s="33"/>
      <c r="K88" s="33"/>
    </row>
    <row r="89" spans="1:11" s="44" customFormat="1" ht="15" customHeight="1" x14ac:dyDescent="0.2">
      <c r="A89" s="55"/>
      <c r="B89" s="115">
        <v>111</v>
      </c>
      <c r="C89" s="115" t="s">
        <v>297</v>
      </c>
      <c r="D89" s="159" t="s">
        <v>298</v>
      </c>
      <c r="E89" s="117" t="s">
        <v>299</v>
      </c>
      <c r="F89" s="139" t="s">
        <v>300</v>
      </c>
      <c r="G89" s="97" t="s">
        <v>301</v>
      </c>
      <c r="H89" s="97" t="s">
        <v>302</v>
      </c>
      <c r="I89" s="61"/>
      <c r="J89" s="33"/>
      <c r="K89" s="33"/>
    </row>
    <row r="90" spans="1:11" s="44" customFormat="1" ht="15" customHeight="1" x14ac:dyDescent="0.2">
      <c r="A90" s="55"/>
      <c r="B90" s="115">
        <v>112</v>
      </c>
      <c r="C90" s="115" t="s">
        <v>303</v>
      </c>
      <c r="D90" s="159" t="s">
        <v>304</v>
      </c>
      <c r="E90" s="117" t="s">
        <v>299</v>
      </c>
      <c r="F90" s="139" t="s">
        <v>305</v>
      </c>
      <c r="G90" s="97" t="s">
        <v>306</v>
      </c>
      <c r="H90" s="97" t="s">
        <v>302</v>
      </c>
      <c r="I90" s="61"/>
      <c r="J90" s="33"/>
      <c r="K90" s="33"/>
    </row>
    <row r="91" spans="1:11" s="44" customFormat="1" ht="15" customHeight="1" x14ac:dyDescent="0.2">
      <c r="A91" s="55"/>
      <c r="B91" s="115">
        <v>113</v>
      </c>
      <c r="C91" s="115" t="s">
        <v>307</v>
      </c>
      <c r="D91" s="159" t="s">
        <v>308</v>
      </c>
      <c r="E91" s="117" t="s">
        <v>299</v>
      </c>
      <c r="F91" s="139" t="s">
        <v>309</v>
      </c>
      <c r="G91" s="97" t="s">
        <v>301</v>
      </c>
      <c r="H91" s="97" t="s">
        <v>302</v>
      </c>
      <c r="I91" s="61"/>
      <c r="J91" s="33"/>
      <c r="K91" s="33"/>
    </row>
    <row r="92" spans="1:11" s="44" customFormat="1" ht="15" customHeight="1" x14ac:dyDescent="0.2">
      <c r="A92" s="55"/>
      <c r="B92" s="115">
        <v>114</v>
      </c>
      <c r="C92" s="115" t="s">
        <v>310</v>
      </c>
      <c r="D92" s="159" t="s">
        <v>311</v>
      </c>
      <c r="E92" s="117" t="s">
        <v>299</v>
      </c>
      <c r="F92" s="139" t="s">
        <v>312</v>
      </c>
      <c r="G92" s="97" t="s">
        <v>301</v>
      </c>
      <c r="H92" s="97" t="s">
        <v>302</v>
      </c>
      <c r="I92" s="61"/>
      <c r="J92" s="33"/>
      <c r="K92" s="33"/>
    </row>
    <row r="93" spans="1:11" s="44" customFormat="1" ht="15" customHeight="1" x14ac:dyDescent="0.2">
      <c r="A93" s="55"/>
      <c r="B93" s="115">
        <v>115</v>
      </c>
      <c r="C93" s="115" t="s">
        <v>313</v>
      </c>
      <c r="D93" s="159" t="s">
        <v>314</v>
      </c>
      <c r="E93" s="117" t="s">
        <v>299</v>
      </c>
      <c r="F93" s="139" t="s">
        <v>315</v>
      </c>
      <c r="G93" s="97" t="s">
        <v>301</v>
      </c>
      <c r="H93" s="97" t="s">
        <v>302</v>
      </c>
      <c r="I93" s="61"/>
      <c r="J93" s="33"/>
      <c r="K93" s="33"/>
    </row>
    <row r="94" spans="1:11" s="44" customFormat="1" ht="15" customHeight="1" x14ac:dyDescent="0.2">
      <c r="A94" s="55"/>
      <c r="B94" s="115">
        <v>116</v>
      </c>
      <c r="C94" s="115" t="s">
        <v>316</v>
      </c>
      <c r="D94" s="159" t="s">
        <v>317</v>
      </c>
      <c r="E94" s="117" t="s">
        <v>299</v>
      </c>
      <c r="F94" s="139" t="s">
        <v>318</v>
      </c>
      <c r="G94" s="97" t="s">
        <v>301</v>
      </c>
      <c r="H94" s="97" t="s">
        <v>302</v>
      </c>
      <c r="I94" s="61"/>
      <c r="J94" s="33"/>
      <c r="K94" s="33"/>
    </row>
    <row r="95" spans="1:11" s="44" customFormat="1" ht="15" customHeight="1" x14ac:dyDescent="0.2">
      <c r="A95" s="55"/>
      <c r="B95" s="115">
        <v>117</v>
      </c>
      <c r="C95" s="115" t="s">
        <v>319</v>
      </c>
      <c r="D95" s="159" t="s">
        <v>320</v>
      </c>
      <c r="E95" s="117" t="s">
        <v>299</v>
      </c>
      <c r="F95" s="139" t="s">
        <v>321</v>
      </c>
      <c r="G95" s="97" t="s">
        <v>306</v>
      </c>
      <c r="H95" s="97" t="s">
        <v>302</v>
      </c>
      <c r="I95" s="61"/>
      <c r="J95" s="33"/>
      <c r="K95" s="33"/>
    </row>
    <row r="96" spans="1:11" s="44" customFormat="1" ht="15" customHeight="1" x14ac:dyDescent="0.2">
      <c r="A96" s="55"/>
      <c r="B96" s="115">
        <v>121</v>
      </c>
      <c r="C96" s="115" t="s">
        <v>560</v>
      </c>
      <c r="D96" s="159" t="s">
        <v>561</v>
      </c>
      <c r="E96" s="117" t="s">
        <v>562</v>
      </c>
      <c r="F96" s="139">
        <v>6871</v>
      </c>
      <c r="G96" s="97" t="s">
        <v>342</v>
      </c>
      <c r="H96" s="97" t="s">
        <v>184</v>
      </c>
      <c r="I96" s="61"/>
      <c r="J96" s="33"/>
      <c r="K96" s="33"/>
    </row>
    <row r="97" spans="1:11" s="44" customFormat="1" ht="15" customHeight="1" x14ac:dyDescent="0.2">
      <c r="A97" s="55"/>
      <c r="B97" s="115">
        <v>122</v>
      </c>
      <c r="C97" s="115" t="s">
        <v>563</v>
      </c>
      <c r="D97" s="159" t="s">
        <v>564</v>
      </c>
      <c r="E97" s="117" t="s">
        <v>562</v>
      </c>
      <c r="F97" s="139">
        <v>13150</v>
      </c>
      <c r="G97" s="97" t="s">
        <v>306</v>
      </c>
      <c r="H97" s="97" t="s">
        <v>184</v>
      </c>
      <c r="I97" s="61"/>
      <c r="J97" s="33"/>
      <c r="K97" s="33"/>
    </row>
    <row r="98" spans="1:11" s="44" customFormat="1" ht="15" customHeight="1" x14ac:dyDescent="0.2">
      <c r="A98" s="55"/>
      <c r="B98" s="115">
        <v>123</v>
      </c>
      <c r="C98" s="115" t="s">
        <v>565</v>
      </c>
      <c r="D98" s="159" t="s">
        <v>566</v>
      </c>
      <c r="E98" s="117" t="s">
        <v>562</v>
      </c>
      <c r="F98" s="139">
        <v>11747</v>
      </c>
      <c r="G98" s="97" t="s">
        <v>306</v>
      </c>
      <c r="H98" s="97" t="s">
        <v>184</v>
      </c>
      <c r="I98" s="61"/>
      <c r="J98" s="33"/>
      <c r="K98" s="33"/>
    </row>
    <row r="99" spans="1:11" s="44" customFormat="1" ht="15" customHeight="1" x14ac:dyDescent="0.2">
      <c r="A99" s="55"/>
      <c r="B99" s="115">
        <v>124</v>
      </c>
      <c r="C99" s="115" t="s">
        <v>567</v>
      </c>
      <c r="D99" s="159" t="s">
        <v>568</v>
      </c>
      <c r="E99" s="117" t="s">
        <v>562</v>
      </c>
      <c r="F99" s="139">
        <v>8743</v>
      </c>
      <c r="G99" s="97" t="s">
        <v>306</v>
      </c>
      <c r="H99" s="97" t="s">
        <v>184</v>
      </c>
      <c r="I99" s="61"/>
      <c r="J99" s="33"/>
      <c r="K99" s="33"/>
    </row>
    <row r="100" spans="1:11" s="44" customFormat="1" ht="15" customHeight="1" x14ac:dyDescent="0.2">
      <c r="A100" s="55"/>
      <c r="B100" s="115">
        <v>125</v>
      </c>
      <c r="C100" s="115" t="s">
        <v>569</v>
      </c>
      <c r="D100" s="159" t="s">
        <v>570</v>
      </c>
      <c r="E100" s="117" t="s">
        <v>571</v>
      </c>
      <c r="F100" s="139">
        <v>13274</v>
      </c>
      <c r="G100" s="97" t="s">
        <v>306</v>
      </c>
      <c r="H100" s="97" t="s">
        <v>184</v>
      </c>
      <c r="I100" s="61"/>
      <c r="J100" s="33"/>
      <c r="K100" s="33"/>
    </row>
    <row r="101" spans="1:11" s="44" customFormat="1" ht="15" customHeight="1" x14ac:dyDescent="0.2">
      <c r="A101" s="55"/>
      <c r="B101" s="115">
        <v>131</v>
      </c>
      <c r="C101" s="115" t="s">
        <v>490</v>
      </c>
      <c r="D101" s="159" t="s">
        <v>491</v>
      </c>
      <c r="E101" s="117" t="s">
        <v>492</v>
      </c>
      <c r="F101" s="139">
        <v>100020</v>
      </c>
      <c r="G101" s="97" t="s">
        <v>301</v>
      </c>
      <c r="H101" s="97" t="s">
        <v>493</v>
      </c>
      <c r="I101" s="61"/>
      <c r="J101" s="33"/>
      <c r="K101" s="33"/>
    </row>
    <row r="102" spans="1:11" s="44" customFormat="1" ht="15" customHeight="1" x14ac:dyDescent="0.2">
      <c r="A102" s="55"/>
      <c r="B102" s="115">
        <v>132</v>
      </c>
      <c r="C102" s="115" t="s">
        <v>494</v>
      </c>
      <c r="D102" s="159" t="s">
        <v>495</v>
      </c>
      <c r="E102" s="117" t="s">
        <v>496</v>
      </c>
      <c r="F102" s="139">
        <v>100480</v>
      </c>
      <c r="G102" s="97" t="s">
        <v>301</v>
      </c>
      <c r="H102" s="97" t="s">
        <v>493</v>
      </c>
      <c r="I102" s="61"/>
      <c r="J102" s="33"/>
      <c r="K102" s="33"/>
    </row>
    <row r="103" spans="1:11" s="44" customFormat="1" ht="15" customHeight="1" x14ac:dyDescent="0.2">
      <c r="A103" s="55"/>
      <c r="B103" s="115">
        <v>133</v>
      </c>
      <c r="C103" s="115" t="s">
        <v>497</v>
      </c>
      <c r="D103" s="159" t="s">
        <v>498</v>
      </c>
      <c r="E103" s="117" t="s">
        <v>499</v>
      </c>
      <c r="F103" s="139">
        <v>8509</v>
      </c>
      <c r="G103" s="97" t="s">
        <v>301</v>
      </c>
      <c r="H103" s="97" t="s">
        <v>493</v>
      </c>
      <c r="I103" s="61"/>
      <c r="J103" s="33"/>
      <c r="K103" s="33"/>
    </row>
    <row r="104" spans="1:11" s="44" customFormat="1" ht="15" customHeight="1" x14ac:dyDescent="0.2">
      <c r="A104" s="55"/>
      <c r="B104" s="115">
        <v>134</v>
      </c>
      <c r="C104" s="115" t="s">
        <v>500</v>
      </c>
      <c r="D104" s="159" t="s">
        <v>501</v>
      </c>
      <c r="E104" s="117" t="s">
        <v>499</v>
      </c>
      <c r="F104" s="139">
        <v>100090</v>
      </c>
      <c r="G104" s="97" t="s">
        <v>301</v>
      </c>
      <c r="H104" s="97" t="s">
        <v>493</v>
      </c>
      <c r="I104" s="61"/>
      <c r="J104" s="33"/>
      <c r="K104" s="33"/>
    </row>
    <row r="105" spans="1:11" s="44" customFormat="1" ht="15" customHeight="1" x14ac:dyDescent="0.2">
      <c r="A105" s="55"/>
      <c r="B105" s="115">
        <v>135</v>
      </c>
      <c r="C105" s="115" t="s">
        <v>502</v>
      </c>
      <c r="D105" s="159" t="s">
        <v>503</v>
      </c>
      <c r="E105" s="117" t="s">
        <v>499</v>
      </c>
      <c r="F105" s="139">
        <v>100756</v>
      </c>
      <c r="G105" s="97" t="s">
        <v>306</v>
      </c>
      <c r="H105" s="97" t="s">
        <v>493</v>
      </c>
      <c r="I105" s="61"/>
      <c r="J105" s="33"/>
      <c r="K105" s="33"/>
    </row>
    <row r="106" spans="1:11" s="44" customFormat="1" ht="15" customHeight="1" x14ac:dyDescent="0.2">
      <c r="A106" s="55"/>
      <c r="B106" s="115">
        <v>136</v>
      </c>
      <c r="C106" s="115" t="s">
        <v>504</v>
      </c>
      <c r="D106" s="159" t="s">
        <v>505</v>
      </c>
      <c r="E106" s="117" t="s">
        <v>499</v>
      </c>
      <c r="F106" s="139">
        <v>100089</v>
      </c>
      <c r="G106" s="97" t="s">
        <v>306</v>
      </c>
      <c r="H106" s="97" t="s">
        <v>493</v>
      </c>
      <c r="I106" s="61"/>
      <c r="J106" s="33"/>
      <c r="K106" s="33"/>
    </row>
    <row r="107" spans="1:11" s="44" customFormat="1" ht="15" customHeight="1" x14ac:dyDescent="0.2">
      <c r="A107" s="55"/>
      <c r="B107" s="115">
        <v>137</v>
      </c>
      <c r="C107" s="115" t="s">
        <v>506</v>
      </c>
      <c r="D107" s="159" t="s">
        <v>507</v>
      </c>
      <c r="E107" s="117" t="s">
        <v>508</v>
      </c>
      <c r="F107" s="139">
        <v>100289</v>
      </c>
      <c r="G107" s="97" t="s">
        <v>301</v>
      </c>
      <c r="H107" s="97" t="s">
        <v>493</v>
      </c>
      <c r="I107" s="61"/>
      <c r="J107" s="33"/>
      <c r="K107" s="33"/>
    </row>
    <row r="108" spans="1:11" s="44" customFormat="1" ht="15" customHeight="1" x14ac:dyDescent="0.2">
      <c r="A108" s="55"/>
      <c r="B108" s="115">
        <v>138</v>
      </c>
      <c r="C108" s="115" t="s">
        <v>383</v>
      </c>
      <c r="D108" s="159" t="s">
        <v>509</v>
      </c>
      <c r="E108" s="117" t="s">
        <v>510</v>
      </c>
      <c r="F108" s="139">
        <v>9819</v>
      </c>
      <c r="G108" s="97" t="s">
        <v>301</v>
      </c>
      <c r="H108" s="97" t="s">
        <v>493</v>
      </c>
      <c r="I108" s="61"/>
      <c r="J108" s="33"/>
      <c r="K108" s="33"/>
    </row>
    <row r="109" spans="1:11" s="44" customFormat="1" ht="15" customHeight="1" x14ac:dyDescent="0.2">
      <c r="A109" s="55"/>
      <c r="B109" s="115">
        <v>141</v>
      </c>
      <c r="C109" s="115" t="s">
        <v>439</v>
      </c>
      <c r="D109" s="159" t="s">
        <v>440</v>
      </c>
      <c r="E109" s="117" t="s">
        <v>441</v>
      </c>
      <c r="F109" s="139">
        <v>7803</v>
      </c>
      <c r="G109" s="97" t="s">
        <v>301</v>
      </c>
      <c r="H109" s="97" t="s">
        <v>442</v>
      </c>
      <c r="I109" s="61"/>
      <c r="J109" s="33"/>
      <c r="K109" s="33"/>
    </row>
    <row r="110" spans="1:11" s="44" customFormat="1" ht="15" customHeight="1" x14ac:dyDescent="0.2">
      <c r="A110" s="55"/>
      <c r="B110" s="115">
        <v>142</v>
      </c>
      <c r="C110" s="115" t="s">
        <v>443</v>
      </c>
      <c r="D110" s="159" t="s">
        <v>444</v>
      </c>
      <c r="E110" s="117" t="s">
        <v>441</v>
      </c>
      <c r="F110" s="139">
        <v>10284</v>
      </c>
      <c r="G110" s="97" t="s">
        <v>306</v>
      </c>
      <c r="H110" s="97" t="s">
        <v>442</v>
      </c>
      <c r="I110" s="61"/>
      <c r="J110" s="33"/>
      <c r="K110" s="33"/>
    </row>
    <row r="111" spans="1:11" s="44" customFormat="1" ht="15" customHeight="1" x14ac:dyDescent="0.2">
      <c r="A111" s="55"/>
      <c r="B111" s="115">
        <v>143</v>
      </c>
      <c r="C111" s="115" t="s">
        <v>445</v>
      </c>
      <c r="D111" s="159" t="s">
        <v>446</v>
      </c>
      <c r="E111" s="117" t="s">
        <v>441</v>
      </c>
      <c r="F111" s="139">
        <v>12418</v>
      </c>
      <c r="G111" s="97" t="s">
        <v>301</v>
      </c>
      <c r="H111" s="97" t="s">
        <v>442</v>
      </c>
      <c r="I111" s="61"/>
      <c r="J111" s="33"/>
      <c r="K111" s="33"/>
    </row>
    <row r="112" spans="1:11" s="44" customFormat="1" ht="15" customHeight="1" x14ac:dyDescent="0.2">
      <c r="A112" s="55"/>
      <c r="B112" s="115">
        <v>144</v>
      </c>
      <c r="C112" s="115" t="s">
        <v>447</v>
      </c>
      <c r="D112" s="159" t="s">
        <v>448</v>
      </c>
      <c r="E112" s="117" t="s">
        <v>441</v>
      </c>
      <c r="F112" s="139">
        <v>19339</v>
      </c>
      <c r="G112" s="97" t="s">
        <v>301</v>
      </c>
      <c r="H112" s="97" t="s">
        <v>442</v>
      </c>
      <c r="I112" s="61"/>
      <c r="J112" s="33"/>
      <c r="K112" s="33"/>
    </row>
    <row r="113" spans="1:11" s="44" customFormat="1" ht="15" customHeight="1" x14ac:dyDescent="0.2">
      <c r="A113" s="55"/>
      <c r="B113" s="115">
        <v>145</v>
      </c>
      <c r="C113" s="115" t="s">
        <v>449</v>
      </c>
      <c r="D113" s="159" t="s">
        <v>450</v>
      </c>
      <c r="E113" s="117" t="s">
        <v>441</v>
      </c>
      <c r="F113" s="139">
        <v>19338</v>
      </c>
      <c r="G113" s="97" t="s">
        <v>301</v>
      </c>
      <c r="H113" s="97" t="s">
        <v>442</v>
      </c>
      <c r="I113" s="61"/>
      <c r="J113" s="33"/>
      <c r="K113" s="33"/>
    </row>
    <row r="114" spans="1:11" s="44" customFormat="1" ht="15" customHeight="1" x14ac:dyDescent="0.2">
      <c r="A114" s="55"/>
      <c r="B114" s="115">
        <v>146</v>
      </c>
      <c r="C114" s="115" t="s">
        <v>451</v>
      </c>
      <c r="D114" s="159" t="s">
        <v>452</v>
      </c>
      <c r="E114" s="117" t="s">
        <v>441</v>
      </c>
      <c r="F114" s="139">
        <v>19627</v>
      </c>
      <c r="G114" s="97" t="s">
        <v>342</v>
      </c>
      <c r="H114" s="97" t="s">
        <v>442</v>
      </c>
      <c r="I114" s="61"/>
      <c r="J114" s="33"/>
      <c r="K114" s="33"/>
    </row>
    <row r="115" spans="1:11" s="44" customFormat="1" ht="15" customHeight="1" x14ac:dyDescent="0.2">
      <c r="A115" s="55"/>
      <c r="B115" s="115">
        <v>147</v>
      </c>
      <c r="C115" s="115" t="s">
        <v>453</v>
      </c>
      <c r="D115" s="159" t="s">
        <v>454</v>
      </c>
      <c r="E115" s="117" t="s">
        <v>441</v>
      </c>
      <c r="F115" s="139">
        <v>12841</v>
      </c>
      <c r="G115" s="97" t="s">
        <v>301</v>
      </c>
      <c r="H115" s="97" t="s">
        <v>442</v>
      </c>
      <c r="I115" s="61"/>
      <c r="J115" s="33"/>
      <c r="K115" s="33"/>
    </row>
    <row r="116" spans="1:11" s="44" customFormat="1" ht="15" customHeight="1" x14ac:dyDescent="0.2">
      <c r="A116" s="55"/>
      <c r="B116" s="115">
        <v>148</v>
      </c>
      <c r="C116" s="115" t="s">
        <v>455</v>
      </c>
      <c r="D116" s="159" t="s">
        <v>456</v>
      </c>
      <c r="E116" s="117" t="s">
        <v>441</v>
      </c>
      <c r="F116" s="139">
        <v>19342</v>
      </c>
      <c r="G116" s="97" t="s">
        <v>301</v>
      </c>
      <c r="H116" s="97" t="s">
        <v>442</v>
      </c>
      <c r="I116" s="61"/>
      <c r="J116" s="33"/>
      <c r="K116" s="33"/>
    </row>
    <row r="117" spans="1:11" s="44" customFormat="1" ht="15" customHeight="1" x14ac:dyDescent="0.2">
      <c r="A117" s="55"/>
      <c r="B117" s="115">
        <v>149</v>
      </c>
      <c r="C117" s="115" t="s">
        <v>457</v>
      </c>
      <c r="D117" s="159" t="s">
        <v>458</v>
      </c>
      <c r="E117" s="117" t="s">
        <v>441</v>
      </c>
      <c r="F117" s="139">
        <v>14090</v>
      </c>
      <c r="G117" s="97" t="s">
        <v>342</v>
      </c>
      <c r="H117" s="97" t="s">
        <v>442</v>
      </c>
      <c r="I117" s="61"/>
      <c r="J117" s="33"/>
      <c r="K117" s="33"/>
    </row>
    <row r="118" spans="1:11" s="44" customFormat="1" ht="15" customHeight="1" x14ac:dyDescent="0.2">
      <c r="A118" s="55"/>
      <c r="B118" s="115">
        <v>150</v>
      </c>
      <c r="C118" s="115" t="s">
        <v>459</v>
      </c>
      <c r="D118" s="159" t="s">
        <v>460</v>
      </c>
      <c r="E118" s="117" t="s">
        <v>441</v>
      </c>
      <c r="F118" s="139">
        <v>8547</v>
      </c>
      <c r="G118" s="97" t="s">
        <v>306</v>
      </c>
      <c r="H118" s="97" t="s">
        <v>442</v>
      </c>
      <c r="I118" s="61"/>
      <c r="J118" s="33"/>
      <c r="K118" s="33"/>
    </row>
    <row r="119" spans="1:11" s="44" customFormat="1" ht="15" customHeight="1" x14ac:dyDescent="0.2">
      <c r="A119" s="55"/>
      <c r="B119" s="115">
        <v>151</v>
      </c>
      <c r="C119" s="115" t="s">
        <v>572</v>
      </c>
      <c r="D119" s="159" t="s">
        <v>573</v>
      </c>
      <c r="E119" s="117" t="s">
        <v>574</v>
      </c>
      <c r="F119" s="139">
        <v>9096</v>
      </c>
      <c r="G119" s="97" t="s">
        <v>301</v>
      </c>
      <c r="H119" s="97" t="s">
        <v>184</v>
      </c>
      <c r="I119" s="61"/>
      <c r="J119" s="33"/>
      <c r="K119" s="33"/>
    </row>
    <row r="120" spans="1:11" s="44" customFormat="1" ht="15" customHeight="1" x14ac:dyDescent="0.2">
      <c r="A120" s="55"/>
      <c r="B120" s="115">
        <v>152</v>
      </c>
      <c r="C120" s="115" t="s">
        <v>575</v>
      </c>
      <c r="D120" s="159" t="s">
        <v>576</v>
      </c>
      <c r="E120" s="117" t="s">
        <v>577</v>
      </c>
      <c r="F120" s="139">
        <v>13287</v>
      </c>
      <c r="G120" s="97" t="s">
        <v>306</v>
      </c>
      <c r="H120" s="97" t="s">
        <v>184</v>
      </c>
      <c r="I120" s="61"/>
      <c r="J120" s="33"/>
      <c r="K120" s="33"/>
    </row>
    <row r="121" spans="1:11" s="44" customFormat="1" ht="15" customHeight="1" x14ac:dyDescent="0.2">
      <c r="A121" s="55"/>
      <c r="B121" s="115">
        <v>153</v>
      </c>
      <c r="C121" s="115" t="s">
        <v>578</v>
      </c>
      <c r="D121" s="159" t="s">
        <v>579</v>
      </c>
      <c r="E121" s="117" t="s">
        <v>574</v>
      </c>
      <c r="F121" s="139">
        <v>20125</v>
      </c>
      <c r="G121" s="97" t="s">
        <v>301</v>
      </c>
      <c r="H121" s="97" t="s">
        <v>184</v>
      </c>
      <c r="I121" s="61"/>
      <c r="J121" s="33"/>
      <c r="K121" s="33"/>
    </row>
    <row r="122" spans="1:11" s="44" customFormat="1" ht="15" customHeight="1" x14ac:dyDescent="0.2">
      <c r="A122" s="55"/>
      <c r="B122" s="115">
        <v>154</v>
      </c>
      <c r="C122" s="115" t="s">
        <v>580</v>
      </c>
      <c r="D122" s="159" t="s">
        <v>581</v>
      </c>
      <c r="E122" s="117" t="s">
        <v>574</v>
      </c>
      <c r="F122" s="139">
        <v>20126</v>
      </c>
      <c r="G122" s="97" t="s">
        <v>306</v>
      </c>
      <c r="H122" s="97" t="s">
        <v>184</v>
      </c>
      <c r="I122" s="61"/>
      <c r="J122" s="33"/>
      <c r="K122" s="33"/>
    </row>
    <row r="123" spans="1:11" s="44" customFormat="1" ht="15" customHeight="1" x14ac:dyDescent="0.2">
      <c r="A123" s="55"/>
      <c r="B123" s="115">
        <v>161</v>
      </c>
      <c r="C123" s="115" t="s">
        <v>521</v>
      </c>
      <c r="D123" s="159" t="s">
        <v>522</v>
      </c>
      <c r="E123" s="117" t="s">
        <v>523</v>
      </c>
      <c r="F123" s="139" t="s">
        <v>663</v>
      </c>
      <c r="G123" s="97" t="s">
        <v>306</v>
      </c>
      <c r="H123" s="97" t="s">
        <v>173</v>
      </c>
      <c r="I123" s="61"/>
      <c r="J123" s="33"/>
      <c r="K123" s="33"/>
    </row>
    <row r="124" spans="1:11" s="44" customFormat="1" ht="15" customHeight="1" x14ac:dyDescent="0.2">
      <c r="A124" s="55"/>
      <c r="B124" s="115">
        <v>162</v>
      </c>
      <c r="C124" s="115" t="s">
        <v>524</v>
      </c>
      <c r="D124" s="159" t="s">
        <v>525</v>
      </c>
      <c r="E124" s="117" t="s">
        <v>523</v>
      </c>
      <c r="F124" s="139" t="s">
        <v>660</v>
      </c>
      <c r="G124" s="97" t="s">
        <v>306</v>
      </c>
      <c r="H124" s="97" t="s">
        <v>173</v>
      </c>
      <c r="I124" s="61"/>
      <c r="J124" s="33"/>
      <c r="K124" s="33"/>
    </row>
    <row r="125" spans="1:11" s="44" customFormat="1" ht="15" customHeight="1" x14ac:dyDescent="0.2">
      <c r="A125" s="55"/>
      <c r="B125" s="115">
        <v>163</v>
      </c>
      <c r="C125" s="115" t="s">
        <v>526</v>
      </c>
      <c r="D125" s="159" t="s">
        <v>527</v>
      </c>
      <c r="E125" s="117" t="s">
        <v>523</v>
      </c>
      <c r="F125" s="139" t="s">
        <v>658</v>
      </c>
      <c r="G125" s="97" t="s">
        <v>306</v>
      </c>
      <c r="H125" s="97" t="s">
        <v>173</v>
      </c>
      <c r="I125" s="61"/>
      <c r="J125" s="33"/>
      <c r="K125" s="33"/>
    </row>
    <row r="126" spans="1:11" s="44" customFormat="1" ht="15" customHeight="1" x14ac:dyDescent="0.2">
      <c r="A126" s="55"/>
      <c r="B126" s="115">
        <v>164</v>
      </c>
      <c r="C126" s="115" t="s">
        <v>528</v>
      </c>
      <c r="D126" s="159" t="s">
        <v>529</v>
      </c>
      <c r="E126" s="117" t="s">
        <v>523</v>
      </c>
      <c r="F126" s="139" t="s">
        <v>662</v>
      </c>
      <c r="G126" s="97" t="s">
        <v>306</v>
      </c>
      <c r="H126" s="97" t="s">
        <v>173</v>
      </c>
      <c r="I126" s="61"/>
      <c r="J126" s="33"/>
      <c r="K126" s="33"/>
    </row>
    <row r="127" spans="1:11" s="44" customFormat="1" ht="15" customHeight="1" x14ac:dyDescent="0.2">
      <c r="A127" s="55"/>
      <c r="B127" s="115">
        <v>165</v>
      </c>
      <c r="C127" s="115" t="s">
        <v>530</v>
      </c>
      <c r="D127" s="159" t="s">
        <v>531</v>
      </c>
      <c r="E127" s="117" t="s">
        <v>523</v>
      </c>
      <c r="F127" s="139" t="s">
        <v>659</v>
      </c>
      <c r="G127" s="97" t="s">
        <v>301</v>
      </c>
      <c r="H127" s="97" t="s">
        <v>173</v>
      </c>
      <c r="I127" s="61"/>
      <c r="J127" s="33"/>
      <c r="K127" s="33"/>
    </row>
    <row r="128" spans="1:11" s="44" customFormat="1" ht="15" customHeight="1" x14ac:dyDescent="0.2">
      <c r="A128" s="55"/>
      <c r="B128" s="115">
        <v>166</v>
      </c>
      <c r="C128" s="115" t="s">
        <v>532</v>
      </c>
      <c r="D128" s="159" t="s">
        <v>533</v>
      </c>
      <c r="E128" s="117" t="s">
        <v>523</v>
      </c>
      <c r="F128" s="139" t="s">
        <v>661</v>
      </c>
      <c r="G128" s="97" t="s">
        <v>301</v>
      </c>
      <c r="H128" s="97" t="s">
        <v>173</v>
      </c>
      <c r="I128" s="61"/>
      <c r="J128" s="33"/>
      <c r="K128" s="33"/>
    </row>
    <row r="129" spans="1:17" s="44" customFormat="1" ht="15" customHeight="1" x14ac:dyDescent="0.2">
      <c r="A129" s="55"/>
      <c r="B129" s="115">
        <v>171</v>
      </c>
      <c r="C129" s="115" t="s">
        <v>595</v>
      </c>
      <c r="D129" s="159" t="s">
        <v>596</v>
      </c>
      <c r="E129" s="117" t="s">
        <v>597</v>
      </c>
      <c r="F129" s="139">
        <v>6788</v>
      </c>
      <c r="G129" s="97" t="s">
        <v>306</v>
      </c>
      <c r="H129" s="97" t="s">
        <v>45</v>
      </c>
      <c r="I129" s="61"/>
      <c r="J129" s="33"/>
      <c r="K129" s="33"/>
    </row>
    <row r="130" spans="1:17" s="44" customFormat="1" ht="15" customHeight="1" x14ac:dyDescent="0.2">
      <c r="A130" s="55"/>
      <c r="B130" s="115">
        <v>172</v>
      </c>
      <c r="C130" s="115" t="s">
        <v>598</v>
      </c>
      <c r="D130" s="159" t="s">
        <v>599</v>
      </c>
      <c r="E130" s="117" t="s">
        <v>597</v>
      </c>
      <c r="F130" s="139">
        <v>5765</v>
      </c>
      <c r="G130" s="97" t="s">
        <v>306</v>
      </c>
      <c r="H130" s="97" t="s">
        <v>45</v>
      </c>
      <c r="I130" s="61"/>
      <c r="J130" s="33"/>
      <c r="K130" s="33"/>
    </row>
    <row r="131" spans="1:17" s="44" customFormat="1" ht="15" customHeight="1" x14ac:dyDescent="0.2">
      <c r="A131" s="55"/>
      <c r="B131" s="115">
        <v>173</v>
      </c>
      <c r="C131" s="115" t="s">
        <v>600</v>
      </c>
      <c r="D131" s="159" t="s">
        <v>601</v>
      </c>
      <c r="E131" s="117" t="s">
        <v>597</v>
      </c>
      <c r="F131" s="139">
        <v>6477</v>
      </c>
      <c r="G131" s="97" t="s">
        <v>306</v>
      </c>
      <c r="H131" s="97" t="s">
        <v>45</v>
      </c>
      <c r="I131" s="61"/>
      <c r="J131" s="33"/>
      <c r="K131" s="33"/>
    </row>
    <row r="132" spans="1:17" s="44" customFormat="1" ht="15" customHeight="1" x14ac:dyDescent="0.2">
      <c r="A132" s="55"/>
      <c r="B132" s="115">
        <v>174</v>
      </c>
      <c r="C132" s="115" t="s">
        <v>582</v>
      </c>
      <c r="D132" s="159" t="s">
        <v>602</v>
      </c>
      <c r="E132" s="117" t="s">
        <v>597</v>
      </c>
      <c r="F132" s="139">
        <v>4237</v>
      </c>
      <c r="G132" s="97" t="s">
        <v>306</v>
      </c>
      <c r="H132" s="97" t="s">
        <v>45</v>
      </c>
      <c r="I132" s="61"/>
      <c r="J132" s="33"/>
      <c r="K132" s="33"/>
    </row>
    <row r="133" spans="1:17" s="44" customFormat="1" ht="15" customHeight="1" x14ac:dyDescent="0.2">
      <c r="A133" s="55"/>
      <c r="B133" s="115">
        <v>175</v>
      </c>
      <c r="C133" s="115" t="s">
        <v>603</v>
      </c>
      <c r="D133" s="159" t="s">
        <v>604</v>
      </c>
      <c r="E133" s="117" t="s">
        <v>597</v>
      </c>
      <c r="F133" s="139">
        <v>5674</v>
      </c>
      <c r="G133" s="97" t="s">
        <v>301</v>
      </c>
      <c r="H133" s="97" t="s">
        <v>45</v>
      </c>
      <c r="I133" s="61"/>
      <c r="J133" s="33"/>
      <c r="K133" s="33"/>
    </row>
    <row r="134" spans="1:17" s="44" customFormat="1" ht="15" customHeight="1" x14ac:dyDescent="0.2">
      <c r="A134" s="55"/>
      <c r="B134" s="115">
        <v>176</v>
      </c>
      <c r="C134" s="115" t="s">
        <v>605</v>
      </c>
      <c r="D134" s="159" t="s">
        <v>606</v>
      </c>
      <c r="E134" s="117" t="s">
        <v>597</v>
      </c>
      <c r="F134" s="139">
        <v>5681</v>
      </c>
      <c r="G134" s="97" t="s">
        <v>301</v>
      </c>
      <c r="H134" s="97" t="s">
        <v>45</v>
      </c>
      <c r="I134" s="61"/>
      <c r="J134" s="33"/>
      <c r="K134" s="33"/>
    </row>
    <row r="135" spans="1:17" s="44" customFormat="1" ht="15" customHeight="1" x14ac:dyDescent="0.2">
      <c r="A135" s="55"/>
      <c r="B135" s="115">
        <v>181</v>
      </c>
      <c r="C135" s="115" t="s">
        <v>423</v>
      </c>
      <c r="D135" s="159" t="s">
        <v>424</v>
      </c>
      <c r="E135" s="117" t="s">
        <v>425</v>
      </c>
      <c r="F135" s="139">
        <v>100824</v>
      </c>
      <c r="G135" s="97" t="s">
        <v>301</v>
      </c>
      <c r="H135" s="97" t="s">
        <v>426</v>
      </c>
      <c r="I135" s="61"/>
      <c r="J135" s="33"/>
      <c r="K135" s="33"/>
    </row>
    <row r="136" spans="1:17" s="44" customFormat="1" ht="15" customHeight="1" x14ac:dyDescent="0.2">
      <c r="A136" s="55"/>
      <c r="B136" s="115">
        <v>182</v>
      </c>
      <c r="C136" s="115" t="s">
        <v>427</v>
      </c>
      <c r="D136" s="159" t="s">
        <v>428</v>
      </c>
      <c r="E136" s="117" t="s">
        <v>425</v>
      </c>
      <c r="F136" s="139">
        <v>100827</v>
      </c>
      <c r="G136" s="97" t="s">
        <v>301</v>
      </c>
      <c r="H136" s="97" t="s">
        <v>426</v>
      </c>
      <c r="I136" s="61"/>
      <c r="J136" s="33"/>
      <c r="K136" s="33"/>
    </row>
    <row r="137" spans="1:17" s="44" customFormat="1" ht="15" customHeight="1" x14ac:dyDescent="0.2">
      <c r="A137" s="55"/>
      <c r="B137" s="115">
        <v>183</v>
      </c>
      <c r="C137" s="115" t="s">
        <v>429</v>
      </c>
      <c r="D137" s="159" t="s">
        <v>430</v>
      </c>
      <c r="E137" s="117" t="s">
        <v>425</v>
      </c>
      <c r="F137" s="139">
        <v>100828</v>
      </c>
      <c r="G137" s="97" t="s">
        <v>301</v>
      </c>
      <c r="H137" s="97" t="s">
        <v>426</v>
      </c>
      <c r="I137" s="61"/>
      <c r="J137" s="33"/>
      <c r="K137" s="33"/>
    </row>
    <row r="138" spans="1:17" s="44" customFormat="1" ht="15" customHeight="1" x14ac:dyDescent="0.2">
      <c r="A138" s="55"/>
      <c r="B138" s="115">
        <v>184</v>
      </c>
      <c r="C138" s="115" t="s">
        <v>431</v>
      </c>
      <c r="D138" s="159" t="s">
        <v>432</v>
      </c>
      <c r="E138" s="117" t="s">
        <v>425</v>
      </c>
      <c r="F138" s="139">
        <v>100830</v>
      </c>
      <c r="G138" s="97" t="s">
        <v>301</v>
      </c>
      <c r="H138" s="97" t="s">
        <v>426</v>
      </c>
      <c r="I138" s="61"/>
      <c r="J138" s="33"/>
      <c r="K138" s="33"/>
    </row>
    <row r="139" spans="1:17" s="44" customFormat="1" ht="15" customHeight="1" x14ac:dyDescent="0.2">
      <c r="A139" s="55"/>
      <c r="B139" s="115">
        <v>185</v>
      </c>
      <c r="C139" s="115" t="s">
        <v>433</v>
      </c>
      <c r="D139" s="159" t="s">
        <v>434</v>
      </c>
      <c r="E139" s="117" t="s">
        <v>425</v>
      </c>
      <c r="F139" s="139">
        <v>100831</v>
      </c>
      <c r="G139" s="97" t="s">
        <v>301</v>
      </c>
      <c r="H139" s="97" t="s">
        <v>426</v>
      </c>
      <c r="I139" s="61"/>
      <c r="J139" s="33"/>
      <c r="K139" s="33"/>
    </row>
    <row r="140" spans="1:17" s="44" customFormat="1" ht="15" customHeight="1" x14ac:dyDescent="0.2">
      <c r="A140" s="55"/>
      <c r="B140" s="115">
        <v>186</v>
      </c>
      <c r="C140" s="115" t="s">
        <v>435</v>
      </c>
      <c r="D140" s="159" t="s">
        <v>436</v>
      </c>
      <c r="E140" s="117" t="s">
        <v>425</v>
      </c>
      <c r="F140" s="139">
        <v>100838</v>
      </c>
      <c r="G140" s="97" t="s">
        <v>306</v>
      </c>
      <c r="H140" s="97" t="s">
        <v>426</v>
      </c>
      <c r="I140" s="61"/>
      <c r="J140" s="33"/>
      <c r="K140" s="33"/>
    </row>
    <row r="141" spans="1:17" s="44" customFormat="1" ht="15" customHeight="1" x14ac:dyDescent="0.2">
      <c r="A141" s="55"/>
      <c r="B141" s="115">
        <v>187</v>
      </c>
      <c r="C141" s="115" t="s">
        <v>437</v>
      </c>
      <c r="D141" s="159" t="s">
        <v>438</v>
      </c>
      <c r="E141" s="117" t="s">
        <v>425</v>
      </c>
      <c r="F141" s="139">
        <v>100350</v>
      </c>
      <c r="G141" s="97" t="s">
        <v>306</v>
      </c>
      <c r="H141" s="97" t="s">
        <v>426</v>
      </c>
      <c r="I141" s="61"/>
      <c r="J141" s="33"/>
      <c r="K141" s="33"/>
      <c r="Q141"/>
    </row>
    <row r="142" spans="1:17" s="22" customFormat="1" ht="15" x14ac:dyDescent="0.2">
      <c r="A142" s="28"/>
      <c r="B142" s="54" t="str">
        <f>CTRL!B29</f>
        <v>počet závodíků / num. of riders: 130</v>
      </c>
      <c r="C142" s="54"/>
      <c r="D142" s="62"/>
      <c r="E142" s="56"/>
      <c r="F142" s="28"/>
      <c r="G142" s="28"/>
      <c r="H142" s="28"/>
      <c r="I142" s="28"/>
      <c r="J142" s="28"/>
      <c r="K142" s="28"/>
      <c r="L142" s="57"/>
      <c r="M142"/>
    </row>
    <row r="143" spans="1:17" s="5" customFormat="1" x14ac:dyDescent="0.2"/>
    <row r="144" spans="1:17" s="5" customFormat="1" x14ac:dyDescent="0.2"/>
    <row r="145" spans="1:11" ht="6" customHeight="1" x14ac:dyDescent="0.2">
      <c r="A145" s="137"/>
      <c r="B145" s="137"/>
      <c r="C145" s="137"/>
      <c r="D145" s="137"/>
      <c r="E145" s="137"/>
      <c r="F145" s="137"/>
      <c r="G145" s="137"/>
      <c r="H145" s="137"/>
      <c r="I145" s="137"/>
      <c r="J145" s="137"/>
      <c r="K145" s="137"/>
    </row>
    <row r="146" spans="1:11" x14ac:dyDescent="0.2">
      <c r="A146" s="3"/>
      <c r="B146" s="3"/>
      <c r="C146" s="4"/>
      <c r="D146" s="3"/>
      <c r="E146" s="3"/>
      <c r="F146" s="3"/>
      <c r="G146" s="3"/>
      <c r="H146" s="3"/>
      <c r="I146" s="3"/>
      <c r="J146" s="3"/>
      <c r="K146" s="3"/>
    </row>
    <row r="147" spans="1:11" x14ac:dyDescent="0.2">
      <c r="A147" s="3"/>
      <c r="B147" s="3"/>
      <c r="C147" s="4"/>
      <c r="D147" s="3"/>
      <c r="E147" s="3"/>
      <c r="F147" s="3"/>
      <c r="G147" s="3"/>
      <c r="H147" s="3"/>
      <c r="I147" s="3"/>
      <c r="J147" s="3"/>
      <c r="K147" s="3"/>
    </row>
    <row r="148" spans="1:11" x14ac:dyDescent="0.2">
      <c r="A148" s="3"/>
      <c r="B148" s="3"/>
      <c r="C148" s="4"/>
      <c r="D148" s="3"/>
      <c r="E148" s="3"/>
      <c r="F148" s="3"/>
      <c r="G148" s="3"/>
      <c r="H148" s="3"/>
      <c r="I148" s="3"/>
      <c r="J148" s="3"/>
      <c r="K148" s="3"/>
    </row>
    <row r="149" spans="1:11" x14ac:dyDescent="0.2">
      <c r="A149" s="3"/>
      <c r="B149" s="3"/>
      <c r="C149" s="4"/>
      <c r="D149" s="3"/>
      <c r="E149" s="3"/>
      <c r="F149" s="3"/>
      <c r="G149" s="3"/>
      <c r="H149" s="3"/>
      <c r="I149" s="3"/>
      <c r="J149" s="3"/>
      <c r="K149" s="3"/>
    </row>
    <row r="150" spans="1:11" x14ac:dyDescent="0.2">
      <c r="A150" s="3"/>
      <c r="B150" s="3"/>
      <c r="C150" s="4"/>
      <c r="D150" s="3"/>
      <c r="E150" s="3"/>
      <c r="F150" s="3"/>
      <c r="G150" s="3"/>
      <c r="H150" s="3"/>
      <c r="I150" s="3"/>
      <c r="J150" s="3"/>
      <c r="K150" s="3"/>
    </row>
    <row r="151" spans="1:11" x14ac:dyDescent="0.2">
      <c r="A151" s="3"/>
      <c r="B151" s="3"/>
      <c r="C151" s="4"/>
      <c r="D151" s="3"/>
      <c r="E151" s="3"/>
      <c r="F151" s="3"/>
      <c r="G151" s="3"/>
      <c r="H151" s="3"/>
      <c r="I151" s="3"/>
      <c r="J151" s="3"/>
      <c r="K151" s="3"/>
    </row>
    <row r="152" spans="1:11" x14ac:dyDescent="0.2">
      <c r="A152" s="3"/>
      <c r="B152" s="3"/>
      <c r="C152" s="4"/>
      <c r="D152" s="3"/>
      <c r="E152" s="3"/>
      <c r="F152" s="3"/>
      <c r="G152" s="3"/>
      <c r="H152" s="3"/>
      <c r="I152" s="3"/>
      <c r="J152" s="3"/>
      <c r="K152" s="3"/>
    </row>
    <row r="153" spans="1:11" x14ac:dyDescent="0.2">
      <c r="A153" s="3"/>
      <c r="B153" s="3"/>
      <c r="C153" s="4"/>
      <c r="D153" s="3"/>
      <c r="E153" s="3"/>
      <c r="F153" s="3"/>
      <c r="G153" s="3"/>
      <c r="H153" s="3"/>
      <c r="I153" s="3"/>
      <c r="J153" s="3"/>
      <c r="K153" s="3"/>
    </row>
    <row r="154" spans="1:11" x14ac:dyDescent="0.2">
      <c r="A154" s="3"/>
      <c r="B154" s="3"/>
      <c r="C154" s="4"/>
      <c r="D154" s="3"/>
      <c r="E154" s="3"/>
      <c r="F154" s="3"/>
      <c r="G154" s="3"/>
      <c r="H154" s="3"/>
      <c r="I154" s="3"/>
      <c r="J154" s="3"/>
      <c r="K154" s="3"/>
    </row>
    <row r="155" spans="1:11" ht="6" customHeight="1" x14ac:dyDescent="0.2">
      <c r="A155" s="137"/>
      <c r="B155" s="137"/>
      <c r="C155" s="137"/>
      <c r="D155" s="137"/>
      <c r="E155" s="137"/>
      <c r="F155" s="137"/>
      <c r="G155" s="137"/>
      <c r="H155" s="137"/>
      <c r="I155" s="137"/>
      <c r="J155" s="137"/>
      <c r="K155" s="137"/>
    </row>
    <row r="156" spans="1:11" ht="11.45" customHeight="1" x14ac:dyDescent="0.2">
      <c r="A156" s="288" t="s">
        <v>46</v>
      </c>
      <c r="B156" s="288"/>
      <c r="C156" s="288"/>
      <c r="D156" s="288"/>
      <c r="E156" s="288"/>
      <c r="F156" s="288"/>
      <c r="G156" s="288"/>
      <c r="H156" s="288"/>
      <c r="I156" s="288"/>
      <c r="J156" s="288"/>
      <c r="K156" s="288"/>
    </row>
  </sheetData>
  <sortState ref="B12:H141">
    <sortCondition ref="B12"/>
  </sortState>
  <mergeCells count="6">
    <mergeCell ref="A156:K156"/>
    <mergeCell ref="A1:K1"/>
    <mergeCell ref="A2:K2"/>
    <mergeCell ref="D3:H3"/>
    <mergeCell ref="A5:K5"/>
    <mergeCell ref="A10:K10"/>
  </mergeCells>
  <phoneticPr fontId="12" type="noConversion"/>
  <pageMargins left="0.5" right="0.23622047244094491" top="0.31496062992125984" bottom="0.42" header="0.23622047244094491" footer="0.19685039370078741"/>
  <pageSetup paperSize="9" scale="70"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220"/>
  <sheetViews>
    <sheetView tabSelected="1" zoomScaleNormal="100" workbookViewId="0">
      <selection sqref="A1:K1"/>
    </sheetView>
  </sheetViews>
  <sheetFormatPr defaultColWidth="8.85546875" defaultRowHeight="12.75" outlineLevelRow="1" x14ac:dyDescent="0.2"/>
  <cols>
    <col min="1" max="1" width="5.7109375" style="22" customWidth="1"/>
    <col min="2" max="2" width="7.28515625" style="22" customWidth="1"/>
    <col min="3" max="3" width="14" style="1" customWidth="1"/>
    <col min="4" max="4" width="25.140625" style="22" customWidth="1"/>
    <col min="5" max="5" width="34.42578125" style="22" customWidth="1"/>
    <col min="6" max="6" width="9" style="22" customWidth="1"/>
    <col min="7" max="7" width="7.28515625" style="22" customWidth="1"/>
    <col min="8" max="8" width="9" style="22" customWidth="1"/>
    <col min="9" max="9" width="11.5703125" style="22" customWidth="1"/>
    <col min="10" max="10" width="10" style="22" customWidth="1"/>
    <col min="11" max="11" width="4.42578125" style="22" customWidth="1"/>
    <col min="12" max="12" width="8.42578125" customWidth="1"/>
  </cols>
  <sheetData>
    <row r="1" spans="1:11" s="22" customFormat="1" ht="33.75" customHeight="1" x14ac:dyDescent="0.2">
      <c r="A1" s="289" t="str">
        <f>CTRL!B7</f>
        <v>R E G I O N E M   O R L I C K A   L A N Š K R O U N   2 0 1 4</v>
      </c>
      <c r="B1" s="289"/>
      <c r="C1" s="289"/>
      <c r="D1" s="289"/>
      <c r="E1" s="289"/>
      <c r="F1" s="289"/>
      <c r="G1" s="289"/>
      <c r="H1" s="289"/>
      <c r="I1" s="289"/>
      <c r="J1" s="289"/>
      <c r="K1" s="289"/>
    </row>
    <row r="2" spans="1:11" s="22" customFormat="1" ht="15.75" x14ac:dyDescent="0.2">
      <c r="A2" s="284" t="str">
        <f>CTRL!B8</f>
        <v>28. ročník mezinárodního cyklistického závodu juniorů / 28th edition of international cycling race of juniors</v>
      </c>
      <c r="B2" s="284"/>
      <c r="C2" s="284"/>
      <c r="D2" s="284"/>
      <c r="E2" s="284"/>
      <c r="F2" s="284"/>
      <c r="G2" s="284"/>
      <c r="H2" s="284"/>
      <c r="I2" s="284"/>
      <c r="J2" s="284"/>
      <c r="K2" s="284"/>
    </row>
    <row r="3" spans="1:11" s="22" customFormat="1" ht="18.75" x14ac:dyDescent="0.3">
      <c r="C3" s="1"/>
      <c r="D3" s="285" t="str">
        <f>CTRL!B18</f>
        <v>2. etapa / 2nd Stage</v>
      </c>
      <c r="E3" s="285"/>
      <c r="F3" s="285"/>
      <c r="G3" s="285"/>
      <c r="H3" s="285"/>
      <c r="I3" s="51"/>
      <c r="K3" s="2" t="str">
        <f>"Com.no.: 8/" &amp; CTRL!B27</f>
        <v>Com.no.: 8/31</v>
      </c>
    </row>
    <row r="4" spans="1:11" s="22" customFormat="1" x14ac:dyDescent="0.2">
      <c r="A4" s="64" t="str">
        <f>"Datum / Date: "&amp;TEXT(CTRL!B11,"dd.mm.rrrr")</f>
        <v>Datum / Date: 09.08.2014</v>
      </c>
      <c r="C4" s="1"/>
      <c r="K4" s="14" t="str">
        <f>"Místo konání / Place: "&amp;CTRL!B16&amp;""</f>
        <v>Místo konání / Place: Lanškroun (CZE)</v>
      </c>
    </row>
    <row r="5" spans="1:11" s="22" customFormat="1" ht="21" x14ac:dyDescent="0.2">
      <c r="A5" s="286" t="s">
        <v>691</v>
      </c>
      <c r="B5" s="286"/>
      <c r="C5" s="286"/>
      <c r="D5" s="286"/>
      <c r="E5" s="286"/>
      <c r="F5" s="286"/>
      <c r="G5" s="286"/>
      <c r="H5" s="286"/>
      <c r="I5" s="286"/>
      <c r="J5" s="286"/>
      <c r="K5" s="286"/>
    </row>
    <row r="6" spans="1:11" s="22" customFormat="1" ht="9" customHeight="1" x14ac:dyDescent="0.2">
      <c r="C6" s="1"/>
    </row>
    <row r="7" spans="1:11" s="22" customFormat="1" x14ac:dyDescent="0.2">
      <c r="A7" s="279" t="s">
        <v>0</v>
      </c>
      <c r="B7" s="279" t="s">
        <v>1</v>
      </c>
      <c r="C7" s="279" t="s">
        <v>2</v>
      </c>
      <c r="D7" s="279" t="s">
        <v>3</v>
      </c>
      <c r="E7" s="279" t="s">
        <v>4</v>
      </c>
      <c r="F7" s="279" t="s">
        <v>5</v>
      </c>
      <c r="G7" s="279" t="s">
        <v>69</v>
      </c>
      <c r="H7" s="279" t="s">
        <v>12</v>
      </c>
      <c r="I7" s="279" t="s">
        <v>689</v>
      </c>
      <c r="J7" s="279" t="s">
        <v>28</v>
      </c>
      <c r="K7" s="279"/>
    </row>
    <row r="8" spans="1:11" s="22" customFormat="1" x14ac:dyDescent="0.2">
      <c r="A8" s="86" t="s">
        <v>6</v>
      </c>
      <c r="B8" s="86" t="s">
        <v>7</v>
      </c>
      <c r="C8" s="86" t="s">
        <v>8</v>
      </c>
      <c r="D8" s="86" t="s">
        <v>9</v>
      </c>
      <c r="E8" s="86" t="s">
        <v>15</v>
      </c>
      <c r="F8" s="86" t="s">
        <v>10</v>
      </c>
      <c r="G8" s="86" t="s">
        <v>70</v>
      </c>
      <c r="H8" s="86" t="s">
        <v>11</v>
      </c>
      <c r="I8" s="86" t="s">
        <v>690</v>
      </c>
      <c r="J8" s="86" t="s">
        <v>59</v>
      </c>
      <c r="K8" s="86"/>
    </row>
    <row r="9" spans="1:11" s="22" customFormat="1" ht="8.25" customHeight="1" thickBot="1" x14ac:dyDescent="0.25">
      <c r="C9" s="1"/>
    </row>
    <row r="10" spans="1:11" s="22" customFormat="1" ht="14.25" customHeight="1" x14ac:dyDescent="0.2">
      <c r="A10" s="291"/>
      <c r="B10" s="291"/>
      <c r="C10" s="291"/>
      <c r="D10" s="291"/>
      <c r="E10" s="291"/>
      <c r="F10" s="291"/>
      <c r="G10" s="291"/>
      <c r="H10" s="291"/>
      <c r="I10" s="291"/>
      <c r="J10" s="291"/>
      <c r="K10" s="291"/>
    </row>
    <row r="11" spans="1:11" s="22" customFormat="1" ht="15" x14ac:dyDescent="0.2">
      <c r="A11" s="26" t="str">
        <f xml:space="preserve"> "Délka / Distance: " &amp; CTRL!B3 &amp; " km"</f>
        <v>Délka / Distance: 9,2 km</v>
      </c>
      <c r="B11" s="27"/>
      <c r="C11" s="27"/>
      <c r="D11" s="27"/>
      <c r="E11" s="58"/>
      <c r="F11" s="58"/>
      <c r="G11" s="58"/>
      <c r="H11" s="58"/>
      <c r="I11" s="58"/>
      <c r="J11" s="58"/>
      <c r="K11" s="58" t="str">
        <f>"Průměrná rychlost / Average Speed: "</f>
        <v xml:space="preserve">Průměrná rychlost / Average Speed: </v>
      </c>
    </row>
    <row r="12" spans="1:11" s="71" customFormat="1" ht="13.7" customHeight="1" x14ac:dyDescent="0.2">
      <c r="A12" s="55">
        <v>1</v>
      </c>
      <c r="B12" s="115">
        <v>74</v>
      </c>
      <c r="C12" s="65" t="str">
        <f>VLOOKUP(B12,STARTOVKA,2,0)</f>
        <v>SVK19980324</v>
      </c>
      <c r="D12" s="66" t="str">
        <f>VLOOKUP(B12,STARTOVKA,3,0)</f>
        <v>KOVÁČ Milan</v>
      </c>
      <c r="E12" s="67" t="str">
        <f>VLOOKUP(B12,STARTOVKA,4,0)</f>
        <v>SLÁVIA ŠG TRENČÍN</v>
      </c>
      <c r="F12" s="68">
        <f>VLOOKUP(B12,STARTOVKA,5,0)</f>
        <v>5908</v>
      </c>
      <c r="G12" s="69" t="str">
        <f>VLOOKUP(B12,STARTOVKA,6,0)</f>
        <v>CADET</v>
      </c>
      <c r="H12" s="69" t="str">
        <f>VLOOKUP(B12,STARTOVKA,7,0)</f>
        <v>SLA</v>
      </c>
      <c r="I12" s="338">
        <v>0.375</v>
      </c>
      <c r="J12" s="33"/>
      <c r="K12" s="33"/>
    </row>
    <row r="13" spans="1:11" s="71" customFormat="1" ht="13.7" customHeight="1" x14ac:dyDescent="0.2">
      <c r="A13" s="55">
        <v>2</v>
      </c>
      <c r="B13" s="115">
        <v>103</v>
      </c>
      <c r="C13" s="65" t="str">
        <f>VLOOKUP(B13,STARTOVKA,2,0)</f>
        <v>CZE19970319</v>
      </c>
      <c r="D13" s="66" t="str">
        <f>VLOOKUP(B13,STARTOVKA,3,0)</f>
        <v xml:space="preserve">NEUMAN Daniel </v>
      </c>
      <c r="E13" s="67" t="str">
        <f>VLOOKUP(B13,STARTOVKA,4,0)</f>
        <v xml:space="preserve">TJ STADION LOUNY </v>
      </c>
      <c r="F13" s="68">
        <f>VLOOKUP(B13,STARTOVKA,5,0)</f>
        <v>9610</v>
      </c>
      <c r="G13" s="69" t="str">
        <f>VLOOKUP(B13,STARTOVKA,6,0)</f>
        <v>JUNIOR*</v>
      </c>
      <c r="H13" s="69" t="str">
        <f>VLOOKUP(B13,STARTOVKA,7,0)</f>
        <v>LOU</v>
      </c>
      <c r="I13" s="338">
        <v>0.3756944444444445</v>
      </c>
      <c r="J13" s="33"/>
      <c r="K13" s="33"/>
    </row>
    <row r="14" spans="1:11" s="71" customFormat="1" ht="13.7" customHeight="1" x14ac:dyDescent="0.2">
      <c r="A14" s="55">
        <v>3</v>
      </c>
      <c r="B14" s="115">
        <v>46</v>
      </c>
      <c r="C14" s="65" t="str">
        <f>VLOOKUP(B14,STARTOVKA,2,0)</f>
        <v>CZE19980811</v>
      </c>
      <c r="D14" s="66" t="str">
        <f>VLOOKUP(B14,STARTOVKA,3,0)</f>
        <v xml:space="preserve">NOVOTNÝ Jakub </v>
      </c>
      <c r="E14" s="67" t="str">
        <f>VLOOKUP(B14,STARTOVKA,4,0)</f>
        <v>KC KOOPERATIVA SG JABLONEC N.N</v>
      </c>
      <c r="F14" s="68">
        <f>VLOOKUP(B14,STARTOVKA,5,0)</f>
        <v>19278</v>
      </c>
      <c r="G14" s="69" t="str">
        <f>VLOOKUP(B14,STARTOVKA,6,0)</f>
        <v>CADET</v>
      </c>
      <c r="H14" s="69" t="str">
        <f>VLOOKUP(B14,STARTOVKA,7,0)</f>
        <v>KOO</v>
      </c>
      <c r="I14" s="338">
        <v>0.37638888888888899</v>
      </c>
      <c r="J14" s="33"/>
      <c r="K14" s="33"/>
    </row>
    <row r="15" spans="1:11" s="71" customFormat="1" ht="13.7" customHeight="1" x14ac:dyDescent="0.2">
      <c r="A15" s="55">
        <v>4</v>
      </c>
      <c r="B15" s="115">
        <v>72</v>
      </c>
      <c r="C15" s="65" t="str">
        <f>VLOOKUP(B15,STARTOVKA,2,0)</f>
        <v>SVK19960505</v>
      </c>
      <c r="D15" s="66" t="str">
        <f>VLOOKUP(B15,STARTOVKA,3,0)</f>
        <v>GANC Marek</v>
      </c>
      <c r="E15" s="67" t="str">
        <f>VLOOKUP(B15,STARTOVKA,4,0)</f>
        <v>SLÁVIA ŠG TRENČÍN</v>
      </c>
      <c r="F15" s="68">
        <f>VLOOKUP(B15,STARTOVKA,5,0)</f>
        <v>5847</v>
      </c>
      <c r="G15" s="69" t="str">
        <f>VLOOKUP(B15,STARTOVKA,6,0)</f>
        <v>JUNIOR</v>
      </c>
      <c r="H15" s="69" t="str">
        <f>VLOOKUP(B15,STARTOVKA,7,0)</f>
        <v>SLA</v>
      </c>
      <c r="I15" s="338">
        <v>0.37708333333333299</v>
      </c>
      <c r="J15" s="33"/>
      <c r="K15" s="33"/>
    </row>
    <row r="16" spans="1:11" s="71" customFormat="1" ht="13.7" customHeight="1" x14ac:dyDescent="0.2">
      <c r="A16" s="55">
        <v>5</v>
      </c>
      <c r="B16" s="115">
        <v>54</v>
      </c>
      <c r="C16" s="65" t="str">
        <f>VLOOKUP(B16,STARTOVKA,2,0)</f>
        <v>POL19960621</v>
      </c>
      <c r="D16" s="66" t="str">
        <f>VLOOKUP(B16,STARTOVKA,3,0)</f>
        <v>TROSZOK Robert</v>
      </c>
      <c r="E16" s="67" t="str">
        <f>VLOOKUP(B16,STARTOVKA,4,0)</f>
        <v>GRUPA KOLARSKA GLIWICE BA</v>
      </c>
      <c r="F16" s="68" t="str">
        <f>VLOOKUP(B16,STARTOVKA,5,0)</f>
        <v>SLA231</v>
      </c>
      <c r="G16" s="69" t="str">
        <f>VLOOKUP(B16,STARTOVKA,6,0)</f>
        <v>JUNIOR</v>
      </c>
      <c r="H16" s="69" t="str">
        <f>VLOOKUP(B16,STARTOVKA,7,0)</f>
        <v>GLI</v>
      </c>
      <c r="I16" s="338">
        <v>0.37777777777777799</v>
      </c>
      <c r="J16" s="33"/>
      <c r="K16" s="33"/>
    </row>
    <row r="17" spans="1:11" s="71" customFormat="1" ht="13.7" customHeight="1" x14ac:dyDescent="0.2">
      <c r="A17" s="55">
        <v>6</v>
      </c>
      <c r="B17" s="115">
        <v>135</v>
      </c>
      <c r="C17" s="65" t="str">
        <f>VLOOKUP(B17,STARTOVKA,2,0)</f>
        <v>AUT19970502</v>
      </c>
      <c r="D17" s="66" t="str">
        <f>VLOOKUP(B17,STARTOVKA,3,0)</f>
        <v>RECKENDORFER Lukas</v>
      </c>
      <c r="E17" s="67" t="str">
        <f>VLOOKUP(B17,STARTOVKA,4,0)</f>
        <v>RC ARBÖ WELS GOURMETFEIN</v>
      </c>
      <c r="F17" s="68">
        <f>VLOOKUP(B17,STARTOVKA,5,0)</f>
        <v>100756</v>
      </c>
      <c r="G17" s="69" t="str">
        <f>VLOOKUP(B17,STARTOVKA,6,0)</f>
        <v>JUNIOR*</v>
      </c>
      <c r="H17" s="69" t="str">
        <f>VLOOKUP(B17,STARTOVKA,7,0)</f>
        <v>RCA</v>
      </c>
      <c r="I17" s="338">
        <v>0.37847222222222199</v>
      </c>
      <c r="J17" s="33"/>
      <c r="K17" s="33"/>
    </row>
    <row r="18" spans="1:11" s="71" customFormat="1" ht="13.7" customHeight="1" x14ac:dyDescent="0.2">
      <c r="A18" s="55">
        <v>7</v>
      </c>
      <c r="B18" s="115">
        <v>186</v>
      </c>
      <c r="C18" s="65" t="str">
        <f>VLOOKUP(B18,STARTOVKA,2,0)</f>
        <v>AUT19970406</v>
      </c>
      <c r="D18" s="66" t="str">
        <f>VLOOKUP(B18,STARTOVKA,3,0)</f>
        <v>WINTER Stefan</v>
      </c>
      <c r="E18" s="67" t="str">
        <f>VLOOKUP(B18,STARTOVKA,4,0)</f>
        <v xml:space="preserve">LRV STEIERMARK </v>
      </c>
      <c r="F18" s="68">
        <f>VLOOKUP(B18,STARTOVKA,5,0)</f>
        <v>100838</v>
      </c>
      <c r="G18" s="69" t="str">
        <f>VLOOKUP(B18,STARTOVKA,6,0)</f>
        <v>JUNIOR*</v>
      </c>
      <c r="H18" s="69" t="str">
        <f>VLOOKUP(B18,STARTOVKA,7,0)</f>
        <v>LRV</v>
      </c>
      <c r="I18" s="338">
        <v>0.37916666666666698</v>
      </c>
      <c r="J18" s="33"/>
      <c r="K18" s="33"/>
    </row>
    <row r="19" spans="1:11" s="71" customFormat="1" ht="13.7" customHeight="1" x14ac:dyDescent="0.2">
      <c r="A19" s="55">
        <v>8</v>
      </c>
      <c r="B19" s="115">
        <v>47</v>
      </c>
      <c r="C19" s="65" t="str">
        <f>VLOOKUP(B19,STARTOVKA,2,0)</f>
        <v>CZE19960509</v>
      </c>
      <c r="D19" s="66" t="str">
        <f>VLOOKUP(B19,STARTOVKA,3,0)</f>
        <v xml:space="preserve">PRENĚK Ondřej </v>
      </c>
      <c r="E19" s="67" t="str">
        <f>VLOOKUP(B19,STARTOVKA,4,0)</f>
        <v>KC KOOPERATIVA SG JABLONEC N.N</v>
      </c>
      <c r="F19" s="68">
        <f>VLOOKUP(B19,STARTOVKA,5,0)</f>
        <v>19279</v>
      </c>
      <c r="G19" s="69" t="str">
        <f>VLOOKUP(B19,STARTOVKA,6,0)</f>
        <v>JUNIOR</v>
      </c>
      <c r="H19" s="69" t="str">
        <f>VLOOKUP(B19,STARTOVKA,7,0)</f>
        <v>KOO</v>
      </c>
      <c r="I19" s="338">
        <v>0.37986111111111098</v>
      </c>
      <c r="J19" s="33"/>
      <c r="K19" s="33"/>
    </row>
    <row r="20" spans="1:11" s="71" customFormat="1" ht="13.7" customHeight="1" x14ac:dyDescent="0.2">
      <c r="A20" s="55">
        <v>9</v>
      </c>
      <c r="B20" s="115">
        <v>122</v>
      </c>
      <c r="C20" s="65" t="str">
        <f>VLOOKUP(B20,STARTOVKA,2,0)</f>
        <v>CZE19971201</v>
      </c>
      <c r="D20" s="66" t="str">
        <f>VLOOKUP(B20,STARTOVKA,3,0)</f>
        <v xml:space="preserve">CHYTIL Daniel </v>
      </c>
      <c r="E20" s="67" t="str">
        <f>VLOOKUP(B20,STARTOVKA,4,0)</f>
        <v xml:space="preserve">SKC TUFO PROSTĚJOV </v>
      </c>
      <c r="F20" s="68">
        <f>VLOOKUP(B20,STARTOVKA,5,0)</f>
        <v>13150</v>
      </c>
      <c r="G20" s="69" t="str">
        <f>VLOOKUP(B20,STARTOVKA,6,0)</f>
        <v>JUNIOR*</v>
      </c>
      <c r="H20" s="69" t="str">
        <f>VLOOKUP(B20,STARTOVKA,7,0)</f>
        <v>SKC</v>
      </c>
      <c r="I20" s="338">
        <v>0.38055555555555598</v>
      </c>
      <c r="J20" s="33"/>
      <c r="K20" s="33"/>
    </row>
    <row r="21" spans="1:11" s="71" customFormat="1" ht="13.7" customHeight="1" x14ac:dyDescent="0.2">
      <c r="A21" s="55">
        <v>10</v>
      </c>
      <c r="B21" s="115">
        <v>9</v>
      </c>
      <c r="C21" s="65" t="str">
        <f>VLOOKUP(B21,STARTOVKA,2,0)</f>
        <v>GER19980730</v>
      </c>
      <c r="D21" s="66" t="str">
        <f>VLOOKUP(B21,STARTOVKA,3,0)</f>
        <v>PLUNTKE Moritz</v>
      </c>
      <c r="E21" s="67" t="str">
        <f>VLOOKUP(B21,STARTOVKA,4,0)</f>
        <v>RSC TURBINE ERFURT</v>
      </c>
      <c r="F21" s="68" t="str">
        <f>VLOOKUP(B21,STARTOVKA,5,0)</f>
        <v>THÜ173593</v>
      </c>
      <c r="G21" s="69" t="str">
        <f>VLOOKUP(B21,STARTOVKA,6,0)</f>
        <v>CADET</v>
      </c>
      <c r="H21" s="69" t="str">
        <f>VLOOKUP(B21,STARTOVKA,7,0)</f>
        <v>TUR</v>
      </c>
      <c r="I21" s="338">
        <v>0.38124999999999998</v>
      </c>
      <c r="J21" s="33"/>
      <c r="K21" s="33"/>
    </row>
    <row r="22" spans="1:11" s="71" customFormat="1" ht="13.7" customHeight="1" x14ac:dyDescent="0.2">
      <c r="A22" s="55">
        <v>11</v>
      </c>
      <c r="B22" s="115">
        <v>153</v>
      </c>
      <c r="C22" s="65" t="str">
        <f>VLOOKUP(B22,STARTOVKA,2,0)</f>
        <v>CZE19960707</v>
      </c>
      <c r="D22" s="66" t="str">
        <f>VLOOKUP(B22,STARTOVKA,3,0)</f>
        <v>SAXA Lukáš</v>
      </c>
      <c r="E22" s="67" t="str">
        <f>VLOOKUP(B22,STARTOVKA,4,0)</f>
        <v>STEVENS ZNOJMO</v>
      </c>
      <c r="F22" s="68">
        <f>VLOOKUP(B22,STARTOVKA,5,0)</f>
        <v>20125</v>
      </c>
      <c r="G22" s="69" t="str">
        <f>VLOOKUP(B22,STARTOVKA,6,0)</f>
        <v>JUNIOR</v>
      </c>
      <c r="H22" s="69" t="str">
        <f>VLOOKUP(B22,STARTOVKA,7,0)</f>
        <v>SKC</v>
      </c>
      <c r="I22" s="338">
        <v>0.38194444444444497</v>
      </c>
      <c r="J22" s="33"/>
      <c r="K22" s="33"/>
    </row>
    <row r="23" spans="1:11" s="71" customFormat="1" ht="13.7" customHeight="1" x14ac:dyDescent="0.2">
      <c r="A23" s="55">
        <v>12</v>
      </c>
      <c r="B23" s="115">
        <v>71</v>
      </c>
      <c r="C23" s="65" t="str">
        <f>VLOOKUP(B23,STARTOVKA,2,0)</f>
        <v>SVK19970730</v>
      </c>
      <c r="D23" s="66" t="str">
        <f>VLOOKUP(B23,STARTOVKA,3,0)</f>
        <v>MEŇUŠ Tomáš</v>
      </c>
      <c r="E23" s="67" t="str">
        <f>VLOOKUP(B23,STARTOVKA,4,0)</f>
        <v>CYCLING ACADEMY BRATISLAVA</v>
      </c>
      <c r="F23" s="68">
        <f>VLOOKUP(B23,STARTOVKA,5,0)</f>
        <v>6668</v>
      </c>
      <c r="G23" s="69" t="str">
        <f>VLOOKUP(B23,STARTOVKA,6,0)</f>
        <v>JUNIOR*</v>
      </c>
      <c r="H23" s="69" t="str">
        <f>VLOOKUP(B23,STARTOVKA,7,0)</f>
        <v>SLA</v>
      </c>
      <c r="I23" s="338">
        <v>0.38263888888888897</v>
      </c>
      <c r="J23" s="33"/>
      <c r="K23" s="33"/>
    </row>
    <row r="24" spans="1:11" s="71" customFormat="1" ht="13.7" customHeight="1" x14ac:dyDescent="0.2">
      <c r="A24" s="55">
        <v>13</v>
      </c>
      <c r="B24" s="115">
        <v>43</v>
      </c>
      <c r="C24" s="65" t="str">
        <f>VLOOKUP(B24,STARTOVKA,2,0)</f>
        <v>CZE19990209</v>
      </c>
      <c r="D24" s="66" t="str">
        <f>VLOOKUP(B24,STARTOVKA,3,0)</f>
        <v xml:space="preserve">HONZÁK David </v>
      </c>
      <c r="E24" s="67" t="str">
        <f>VLOOKUP(B24,STARTOVKA,4,0)</f>
        <v>KC KOOPERATIVA SG JABLONEC N.N</v>
      </c>
      <c r="F24" s="68">
        <f>VLOOKUP(B24,STARTOVKA,5,0)</f>
        <v>14334</v>
      </c>
      <c r="G24" s="69" t="str">
        <f>VLOOKUP(B24,STARTOVKA,6,0)</f>
        <v>CADET*</v>
      </c>
      <c r="H24" s="69" t="str">
        <f>VLOOKUP(B24,STARTOVKA,7,0)</f>
        <v>KOO</v>
      </c>
      <c r="I24" s="338">
        <v>0.38333333333333403</v>
      </c>
      <c r="J24" s="33"/>
      <c r="K24" s="33"/>
    </row>
    <row r="25" spans="1:11" s="71" customFormat="1" ht="13.7" customHeight="1" x14ac:dyDescent="0.2">
      <c r="A25" s="55">
        <v>14</v>
      </c>
      <c r="B25" s="115">
        <v>16</v>
      </c>
      <c r="C25" s="65" t="str">
        <f>VLOOKUP(B25,STARTOVKA,2,0)</f>
        <v>GER19981217</v>
      </c>
      <c r="D25" s="66" t="str">
        <f>VLOOKUP(B25,STARTOVKA,3,0)</f>
        <v>ZÖTTLER Jacob</v>
      </c>
      <c r="E25" s="67" t="str">
        <f>VLOOKUP(B25,STARTOVKA,4,0)</f>
        <v>JUNIOREN SCHWALBE TEAM SACHSEN</v>
      </c>
      <c r="F25" s="68" t="str">
        <f>VLOOKUP(B25,STARTOVKA,5,0)</f>
        <v>SAC 135443</v>
      </c>
      <c r="G25" s="69" t="str">
        <f>VLOOKUP(B25,STARTOVKA,6,0)</f>
        <v>CADET</v>
      </c>
      <c r="H25" s="69" t="str">
        <f>VLOOKUP(B25,STARTOVKA,7,0)</f>
        <v>SCW</v>
      </c>
      <c r="I25" s="338">
        <v>0.38402777777777802</v>
      </c>
      <c r="J25" s="33"/>
      <c r="K25" s="33"/>
    </row>
    <row r="26" spans="1:11" s="71" customFormat="1" ht="13.7" customHeight="1" x14ac:dyDescent="0.2">
      <c r="A26" s="55">
        <v>15</v>
      </c>
      <c r="B26" s="115">
        <v>15</v>
      </c>
      <c r="C26" s="65" t="str">
        <f>VLOOKUP(B26,STARTOVKA,2,0)</f>
        <v>GER19980114</v>
      </c>
      <c r="D26" s="66" t="str">
        <f>VLOOKUP(B26,STARTOVKA,3,0)</f>
        <v>BONNES Julius</v>
      </c>
      <c r="E26" s="67" t="str">
        <f>VLOOKUP(B26,STARTOVKA,4,0)</f>
        <v>JUNIOREN SCHWALBE TEAM SACHSEN</v>
      </c>
      <c r="F26" s="68" t="str">
        <f>VLOOKUP(B26,STARTOVKA,5,0)</f>
        <v>SAC 142150</v>
      </c>
      <c r="G26" s="69" t="str">
        <f>VLOOKUP(B26,STARTOVKA,6,0)</f>
        <v>CADET</v>
      </c>
      <c r="H26" s="69" t="str">
        <f>VLOOKUP(B26,STARTOVKA,7,0)</f>
        <v>SCW</v>
      </c>
      <c r="I26" s="338">
        <v>0.38472222222222302</v>
      </c>
      <c r="J26" s="33"/>
      <c r="K26" s="33"/>
    </row>
    <row r="27" spans="1:11" s="71" customFormat="1" ht="13.7" customHeight="1" x14ac:dyDescent="0.2">
      <c r="A27" s="55">
        <v>16</v>
      </c>
      <c r="B27" s="115">
        <v>11</v>
      </c>
      <c r="C27" s="65" t="str">
        <f>VLOOKUP(B27,STARTOVKA,2,0)</f>
        <v>GER19961026</v>
      </c>
      <c r="D27" s="66" t="str">
        <f>VLOOKUP(B27,STARTOVKA,3,0)</f>
        <v>FRANZ Paul</v>
      </c>
      <c r="E27" s="67" t="str">
        <f>VLOOKUP(B27,STARTOVKA,4,0)</f>
        <v>JUNIOREN SCHWALBE TEAM SACHSEN</v>
      </c>
      <c r="F27" s="68" t="str">
        <f>VLOOKUP(B27,STARTOVKA,5,0)</f>
        <v>SAC 134886</v>
      </c>
      <c r="G27" s="69" t="str">
        <f>VLOOKUP(B27,STARTOVKA,6,0)</f>
        <v>JUNIOR</v>
      </c>
      <c r="H27" s="69" t="str">
        <f>VLOOKUP(B27,STARTOVKA,7,0)</f>
        <v>SCW</v>
      </c>
      <c r="I27" s="338">
        <v>0.38541666666666802</v>
      </c>
      <c r="J27" s="33"/>
      <c r="K27" s="33"/>
    </row>
    <row r="28" spans="1:11" s="71" customFormat="1" ht="13.7" customHeight="1" x14ac:dyDescent="0.2">
      <c r="A28" s="55">
        <v>17</v>
      </c>
      <c r="B28" s="115">
        <v>23</v>
      </c>
      <c r="C28" s="65" t="str">
        <f>VLOOKUP(B28,STARTOVKA,2,0)</f>
        <v>GER19981211</v>
      </c>
      <c r="D28" s="66" t="str">
        <f>VLOOKUP(B28,STARTOVKA,3,0)</f>
        <v>POUL Rudolph</v>
      </c>
      <c r="E28" s="67" t="str">
        <f>VLOOKUP(B28,STARTOVKA,4,0)</f>
        <v>RG BERLIN</v>
      </c>
      <c r="F28" s="68" t="str">
        <f>VLOOKUP(B28,STARTOVKA,5,0)</f>
        <v>BER 032411</v>
      </c>
      <c r="G28" s="69" t="str">
        <f>VLOOKUP(B28,STARTOVKA,6,0)</f>
        <v>CADET</v>
      </c>
      <c r="H28" s="69" t="str">
        <f>VLOOKUP(B28,STARTOVKA,7,0)</f>
        <v>RGB</v>
      </c>
      <c r="I28" s="338">
        <v>0.38611111111111202</v>
      </c>
      <c r="J28" s="33"/>
      <c r="K28" s="33"/>
    </row>
    <row r="29" spans="1:11" s="71" customFormat="1" ht="13.7" customHeight="1" x14ac:dyDescent="0.2">
      <c r="A29" s="55">
        <v>18</v>
      </c>
      <c r="B29" s="115">
        <v>131</v>
      </c>
      <c r="C29" s="65" t="str">
        <f>VLOOKUP(B29,STARTOVKA,2,0)</f>
        <v>AUT19961107</v>
      </c>
      <c r="D29" s="66" t="str">
        <f>VLOOKUP(B29,STARTOVKA,3,0)</f>
        <v>FÜHRER Alexander</v>
      </c>
      <c r="E29" s="67" t="str">
        <f>VLOOKUP(B29,STARTOVKA,4,0)</f>
        <v>RLM WIEN</v>
      </c>
      <c r="F29" s="68">
        <f>VLOOKUP(B29,STARTOVKA,5,0)</f>
        <v>100020</v>
      </c>
      <c r="G29" s="69" t="str">
        <f>VLOOKUP(B29,STARTOVKA,6,0)</f>
        <v>JUNIOR</v>
      </c>
      <c r="H29" s="69" t="str">
        <f>VLOOKUP(B29,STARTOVKA,7,0)</f>
        <v>RCA</v>
      </c>
      <c r="I29" s="338">
        <v>0.38680555555555701</v>
      </c>
      <c r="J29" s="33"/>
      <c r="K29" s="33"/>
    </row>
    <row r="30" spans="1:11" s="71" customFormat="1" ht="13.7" customHeight="1" x14ac:dyDescent="0.2">
      <c r="A30" s="55">
        <v>19</v>
      </c>
      <c r="B30" s="115">
        <v>59</v>
      </c>
      <c r="C30" s="65" t="str">
        <f>VLOOKUP(B30,STARTOVKA,2,0)</f>
        <v>CZE19960727</v>
      </c>
      <c r="D30" s="66" t="str">
        <f>VLOOKUP(B30,STARTOVKA,3,0)</f>
        <v xml:space="preserve">PREJDA Václav </v>
      </c>
      <c r="E30" s="67" t="str">
        <f>VLOOKUP(B30,STARTOVKA,4,0)</f>
        <v xml:space="preserve">SK JIŘÍ TEAM OSTRAVA </v>
      </c>
      <c r="F30" s="68">
        <f>VLOOKUP(B30,STARTOVKA,5,0)</f>
        <v>16035</v>
      </c>
      <c r="G30" s="69" t="str">
        <f>VLOOKUP(B30,STARTOVKA,6,0)</f>
        <v>JUNIOR</v>
      </c>
      <c r="H30" s="69" t="str">
        <f>VLOOKUP(B30,STARTOVKA,7,0)</f>
        <v>GLI</v>
      </c>
      <c r="I30" s="338">
        <v>0.38750000000000101</v>
      </c>
      <c r="J30" s="33"/>
      <c r="K30" s="33"/>
    </row>
    <row r="31" spans="1:11" s="71" customFormat="1" ht="13.7" customHeight="1" x14ac:dyDescent="0.2">
      <c r="A31" s="55">
        <v>20</v>
      </c>
      <c r="B31" s="115">
        <v>50</v>
      </c>
      <c r="C31" s="65" t="str">
        <f>VLOOKUP(B31,STARTOVKA,2,0)</f>
        <v>CZE19960203</v>
      </c>
      <c r="D31" s="66" t="str">
        <f>VLOOKUP(B31,STARTOVKA,3,0)</f>
        <v xml:space="preserve">VRÁNA Dominik </v>
      </c>
      <c r="E31" s="67" t="str">
        <f>VLOOKUP(B31,STARTOVKA,4,0)</f>
        <v>KC KOOPERATIVA SG JABLONEC N.N</v>
      </c>
      <c r="F31" s="68">
        <f>VLOOKUP(B31,STARTOVKA,5,0)</f>
        <v>8884</v>
      </c>
      <c r="G31" s="69" t="str">
        <f>VLOOKUP(B31,STARTOVKA,6,0)</f>
        <v>JUNIOR</v>
      </c>
      <c r="H31" s="69" t="str">
        <f>VLOOKUP(B31,STARTOVKA,7,0)</f>
        <v>KOO</v>
      </c>
      <c r="I31" s="338">
        <v>0.38819444444444601</v>
      </c>
      <c r="J31" s="33"/>
      <c r="K31" s="33"/>
    </row>
    <row r="32" spans="1:11" s="71" customFormat="1" ht="13.7" customHeight="1" x14ac:dyDescent="0.2">
      <c r="A32" s="55">
        <v>21</v>
      </c>
      <c r="B32" s="115">
        <v>13</v>
      </c>
      <c r="C32" s="65" t="str">
        <f>VLOOKUP(B32,STARTOVKA,2,0)</f>
        <v>GER19970125</v>
      </c>
      <c r="D32" s="66" t="str">
        <f>VLOOKUP(B32,STARTOVKA,3,0)</f>
        <v>FRANZ Toni</v>
      </c>
      <c r="E32" s="67" t="str">
        <f>VLOOKUP(B32,STARTOVKA,4,0)</f>
        <v>JUNIOREN SCHWALBE TEAM SACHSEN</v>
      </c>
      <c r="F32" s="68" t="str">
        <f>VLOOKUP(B32,STARTOVKA,5,0)</f>
        <v xml:space="preserve">SAC 134961 </v>
      </c>
      <c r="G32" s="69" t="str">
        <f>VLOOKUP(B32,STARTOVKA,6,0)</f>
        <v>JUNIOR*</v>
      </c>
      <c r="H32" s="69" t="str">
        <f>VLOOKUP(B32,STARTOVKA,7,0)</f>
        <v>SCW</v>
      </c>
      <c r="I32" s="338">
        <v>0.38888888888889001</v>
      </c>
      <c r="J32" s="33"/>
      <c r="K32" s="33"/>
    </row>
    <row r="33" spans="1:11" s="71" customFormat="1" ht="13.7" customHeight="1" x14ac:dyDescent="0.2">
      <c r="A33" s="55">
        <v>22</v>
      </c>
      <c r="B33" s="115">
        <v>95</v>
      </c>
      <c r="C33" s="65" t="str">
        <f>VLOOKUP(B33,STARTOVKA,2,0)</f>
        <v>CZE19970813</v>
      </c>
      <c r="D33" s="66" t="str">
        <f>VLOOKUP(B33,STARTOVKA,3,0)</f>
        <v xml:space="preserve">LAFUNTÁL Robert </v>
      </c>
      <c r="E33" s="67" t="str">
        <f>VLOOKUP(B33,STARTOVKA,4,0)</f>
        <v xml:space="preserve">TJ FAVORIT BRNO </v>
      </c>
      <c r="F33" s="68">
        <f>VLOOKUP(B33,STARTOVKA,5,0)</f>
        <v>13204</v>
      </c>
      <c r="G33" s="69" t="str">
        <f>VLOOKUP(B33,STARTOVKA,6,0)</f>
        <v>JUNIOR*</v>
      </c>
      <c r="H33" s="69" t="str">
        <f>VLOOKUP(B33,STARTOVKA,7,0)</f>
        <v>FAV</v>
      </c>
      <c r="I33" s="338">
        <v>0.389583333333334</v>
      </c>
      <c r="J33" s="33"/>
      <c r="K33" s="33"/>
    </row>
    <row r="34" spans="1:11" s="71" customFormat="1" ht="13.7" customHeight="1" x14ac:dyDescent="0.2">
      <c r="A34" s="55">
        <v>23</v>
      </c>
      <c r="B34" s="115">
        <v>184</v>
      </c>
      <c r="C34" s="65" t="str">
        <f>VLOOKUP(B34,STARTOVKA,2,0)</f>
        <v>AUT19961024</v>
      </c>
      <c r="D34" s="66" t="str">
        <f>VLOOKUP(B34,STARTOVKA,3,0)</f>
        <v>STATTMANN Lukas</v>
      </c>
      <c r="E34" s="67" t="str">
        <f>VLOOKUP(B34,STARTOVKA,4,0)</f>
        <v xml:space="preserve">LRV STEIERMARK </v>
      </c>
      <c r="F34" s="68">
        <f>VLOOKUP(B34,STARTOVKA,5,0)</f>
        <v>100830</v>
      </c>
      <c r="G34" s="69" t="str">
        <f>VLOOKUP(B34,STARTOVKA,6,0)</f>
        <v>JUNIOR</v>
      </c>
      <c r="H34" s="69" t="str">
        <f>VLOOKUP(B34,STARTOVKA,7,0)</f>
        <v>LRV</v>
      </c>
      <c r="I34" s="338">
        <v>0.390277777777779</v>
      </c>
      <c r="J34" s="33"/>
      <c r="K34" s="33"/>
    </row>
    <row r="35" spans="1:11" s="71" customFormat="1" ht="13.7" customHeight="1" x14ac:dyDescent="0.2">
      <c r="A35" s="55">
        <v>24</v>
      </c>
      <c r="B35" s="115">
        <v>73</v>
      </c>
      <c r="C35" s="65" t="str">
        <f>VLOOKUP(B35,STARTOVKA,2,0)</f>
        <v>SVK19970207</v>
      </c>
      <c r="D35" s="66" t="str">
        <f>VLOOKUP(B35,STARTOVKA,3,0)</f>
        <v>GAVENDA Miroslav</v>
      </c>
      <c r="E35" s="67" t="str">
        <f>VLOOKUP(B35,STARTOVKA,4,0)</f>
        <v>SLÁVIA ŠG TRENČÍN</v>
      </c>
      <c r="F35" s="68">
        <f>VLOOKUP(B35,STARTOVKA,5,0)</f>
        <v>6366</v>
      </c>
      <c r="G35" s="69" t="str">
        <f>VLOOKUP(B35,STARTOVKA,6,0)</f>
        <v>JUNIOR*</v>
      </c>
      <c r="H35" s="69" t="str">
        <f>VLOOKUP(B35,STARTOVKA,7,0)</f>
        <v>SLA</v>
      </c>
      <c r="I35" s="338">
        <v>0.390972222222223</v>
      </c>
      <c r="J35" s="33"/>
      <c r="K35" s="33"/>
    </row>
    <row r="36" spans="1:11" s="71" customFormat="1" ht="13.7" customHeight="1" x14ac:dyDescent="0.2">
      <c r="A36" s="55">
        <v>25</v>
      </c>
      <c r="B36" s="115">
        <v>41</v>
      </c>
      <c r="C36" s="65" t="str">
        <f>VLOOKUP(B36,STARTOVKA,2,0)</f>
        <v>CZE19960310</v>
      </c>
      <c r="D36" s="66" t="str">
        <f>VLOOKUP(B36,STARTOVKA,3,0)</f>
        <v xml:space="preserve">ŠULC Jakub </v>
      </c>
      <c r="E36" s="67" t="str">
        <f>VLOOKUP(B36,STARTOVKA,4,0)</f>
        <v xml:space="preserve">KOLA-BBM.CZ </v>
      </c>
      <c r="F36" s="68">
        <f>VLOOKUP(B36,STARTOVKA,5,0)</f>
        <v>3358</v>
      </c>
      <c r="G36" s="69" t="str">
        <f>VLOOKUP(B36,STARTOVKA,6,0)</f>
        <v>JUNIOR</v>
      </c>
      <c r="H36" s="69" t="str">
        <f>VLOOKUP(B36,STARTOVKA,7,0)</f>
        <v>KOO</v>
      </c>
      <c r="I36" s="338">
        <v>0.391666666666668</v>
      </c>
      <c r="J36" s="33"/>
      <c r="K36" s="33"/>
    </row>
    <row r="37" spans="1:11" s="71" customFormat="1" ht="13.7" customHeight="1" x14ac:dyDescent="0.2">
      <c r="A37" s="55">
        <v>26</v>
      </c>
      <c r="B37" s="115">
        <v>65</v>
      </c>
      <c r="C37" s="65" t="str">
        <f>VLOOKUP(B37,STARTOVKA,2,0)</f>
        <v>POL19970608</v>
      </c>
      <c r="D37" s="66" t="str">
        <f>VLOOKUP(B37,STARTOVKA,3,0)</f>
        <v>BISKUP Bartosz</v>
      </c>
      <c r="E37" s="67" t="str">
        <f>VLOOKUP(B37,STARTOVKA,4,0)</f>
        <v xml:space="preserve">DSR AUTHOR GÓRNIK WAŁBRZYCH </v>
      </c>
      <c r="F37" s="68" t="str">
        <f>VLOOKUP(B37,STARTOVKA,5,0)</f>
        <v>DLS272</v>
      </c>
      <c r="G37" s="69" t="str">
        <f>VLOOKUP(B37,STARTOVKA,6,0)</f>
        <v>JUNIOR*</v>
      </c>
      <c r="H37" s="69" t="str">
        <f>VLOOKUP(B37,STARTOVKA,7,0)</f>
        <v>GOR</v>
      </c>
      <c r="I37" s="338">
        <v>0.39236111111111199</v>
      </c>
      <c r="J37" s="33"/>
      <c r="K37" s="33"/>
    </row>
    <row r="38" spans="1:11" s="71" customFormat="1" ht="13.7" customHeight="1" x14ac:dyDescent="0.2">
      <c r="A38" s="55">
        <v>27</v>
      </c>
      <c r="B38" s="115">
        <v>183</v>
      </c>
      <c r="C38" s="65" t="str">
        <f>VLOOKUP(B38,STARTOVKA,2,0)</f>
        <v>AUT19961121</v>
      </c>
      <c r="D38" s="66" t="str">
        <f>VLOOKUP(B38,STARTOVKA,3,0)</f>
        <v>KROGER Klemens</v>
      </c>
      <c r="E38" s="67" t="str">
        <f>VLOOKUP(B38,STARTOVKA,4,0)</f>
        <v xml:space="preserve">LRV STEIERMARK </v>
      </c>
      <c r="F38" s="68">
        <f>VLOOKUP(B38,STARTOVKA,5,0)</f>
        <v>100828</v>
      </c>
      <c r="G38" s="69" t="str">
        <f>VLOOKUP(B38,STARTOVKA,6,0)</f>
        <v>JUNIOR</v>
      </c>
      <c r="H38" s="69" t="str">
        <f>VLOOKUP(B38,STARTOVKA,7,0)</f>
        <v>LRV</v>
      </c>
      <c r="I38" s="338">
        <v>0.39305555555555699</v>
      </c>
      <c r="J38" s="33"/>
      <c r="K38" s="33"/>
    </row>
    <row r="39" spans="1:11" s="71" customFormat="1" ht="13.7" customHeight="1" x14ac:dyDescent="0.2">
      <c r="A39" s="55">
        <v>28</v>
      </c>
      <c r="B39" s="115">
        <v>35</v>
      </c>
      <c r="C39" s="65" t="str">
        <f>VLOOKUP(B39,STARTOVKA,2,0)</f>
        <v>CZE19970320</v>
      </c>
      <c r="D39" s="66" t="str">
        <f>VLOOKUP(B39,STARTOVKA,3,0)</f>
        <v xml:space="preserve">KUTIŠ Martin </v>
      </c>
      <c r="E39" s="67" t="str">
        <f>VLOOKUP(B39,STARTOVKA,4,0)</f>
        <v>ALLTRAINING.CZ</v>
      </c>
      <c r="F39" s="68">
        <f>VLOOKUP(B39,STARTOVKA,5,0)</f>
        <v>19969</v>
      </c>
      <c r="G39" s="69" t="str">
        <f>VLOOKUP(B39,STARTOVKA,6,0)</f>
        <v>JUNIOR*</v>
      </c>
      <c r="H39" s="69" t="str">
        <f>VLOOKUP(B39,STARTOVKA,7,0)</f>
        <v>REM</v>
      </c>
      <c r="I39" s="338">
        <v>0.39375000000000099</v>
      </c>
      <c r="J39" s="33"/>
      <c r="K39" s="33"/>
    </row>
    <row r="40" spans="1:11" s="71" customFormat="1" ht="13.7" customHeight="1" x14ac:dyDescent="0.2">
      <c r="A40" s="55">
        <v>29</v>
      </c>
      <c r="B40" s="115">
        <v>172</v>
      </c>
      <c r="C40" s="65" t="str">
        <f>VLOOKUP(B40,STARTOVKA,2,0)</f>
        <v>SVK19971030</v>
      </c>
      <c r="D40" s="66" t="str">
        <f>VLOOKUP(B40,STARTOVKA,3,0)</f>
        <v>ZIMANY Kristian</v>
      </c>
      <c r="E40" s="67" t="str">
        <f>VLOOKUP(B40,STARTOVKA,4,0)</f>
        <v xml:space="preserve">SLOVAK CYCLING FEDERATION </v>
      </c>
      <c r="F40" s="68">
        <f>VLOOKUP(B40,STARTOVKA,5,0)</f>
        <v>5765</v>
      </c>
      <c r="G40" s="69" t="str">
        <f>VLOOKUP(B40,STARTOVKA,6,0)</f>
        <v>JUNIOR*</v>
      </c>
      <c r="H40" s="69" t="str">
        <f>VLOOKUP(B40,STARTOVKA,7,0)</f>
        <v>SVK</v>
      </c>
      <c r="I40" s="338">
        <v>0.39444444444444599</v>
      </c>
      <c r="J40" s="33"/>
      <c r="K40" s="33"/>
    </row>
    <row r="41" spans="1:11" s="71" customFormat="1" ht="13.7" customHeight="1" x14ac:dyDescent="0.2">
      <c r="A41" s="55">
        <v>30</v>
      </c>
      <c r="B41" s="115">
        <v>10</v>
      </c>
      <c r="C41" s="65" t="str">
        <f>VLOOKUP(B41,STARTOVKA,2,0)</f>
        <v>GER19970316</v>
      </c>
      <c r="D41" s="66" t="str">
        <f>VLOOKUP(B41,STARTOVKA,3,0)</f>
        <v>WELTZ Niclas</v>
      </c>
      <c r="E41" s="67" t="str">
        <f>VLOOKUP(B41,STARTOVKA,4,0)</f>
        <v>RSC TURBINE ERFURT</v>
      </c>
      <c r="F41" s="68" t="str">
        <f>VLOOKUP(B41,STARTOVKA,5,0)</f>
        <v>THÜ173103</v>
      </c>
      <c r="G41" s="69" t="str">
        <f>VLOOKUP(B41,STARTOVKA,6,0)</f>
        <v>JUNIOR*</v>
      </c>
      <c r="H41" s="69" t="str">
        <f>VLOOKUP(B41,STARTOVKA,7,0)</f>
        <v>TUR</v>
      </c>
      <c r="I41" s="338">
        <v>0.39513888888888998</v>
      </c>
      <c r="J41" s="33"/>
      <c r="K41" s="33"/>
    </row>
    <row r="42" spans="1:11" s="71" customFormat="1" ht="13.7" customHeight="1" x14ac:dyDescent="0.2">
      <c r="A42" s="55">
        <v>31</v>
      </c>
      <c r="B42" s="115">
        <v>75</v>
      </c>
      <c r="C42" s="65" t="str">
        <f>VLOOKUP(B42,STARTOVKA,2,0)</f>
        <v>SVK19981117</v>
      </c>
      <c r="D42" s="66" t="str">
        <f>VLOOKUP(B42,STARTOVKA,3,0)</f>
        <v>ZEMAN Alex</v>
      </c>
      <c r="E42" s="67" t="str">
        <f>VLOOKUP(B42,STARTOVKA,4,0)</f>
        <v>SLÁVIA ŠG TRENČÍN</v>
      </c>
      <c r="F42" s="68">
        <f>VLOOKUP(B42,STARTOVKA,5,0)</f>
        <v>6021</v>
      </c>
      <c r="G42" s="69" t="str">
        <f>VLOOKUP(B42,STARTOVKA,6,0)</f>
        <v>CADET</v>
      </c>
      <c r="H42" s="69" t="str">
        <f>VLOOKUP(B42,STARTOVKA,7,0)</f>
        <v>SLA</v>
      </c>
      <c r="I42" s="338">
        <v>0.39583333333333498</v>
      </c>
      <c r="J42" s="33"/>
      <c r="K42" s="33"/>
    </row>
    <row r="43" spans="1:11" s="71" customFormat="1" ht="13.7" customHeight="1" x14ac:dyDescent="0.2">
      <c r="A43" s="55">
        <v>32</v>
      </c>
      <c r="B43" s="115">
        <v>44</v>
      </c>
      <c r="C43" s="65" t="str">
        <f>VLOOKUP(B43,STARTOVKA,2,0)</f>
        <v>CZE19960213</v>
      </c>
      <c r="D43" s="66" t="str">
        <f>VLOOKUP(B43,STARTOVKA,3,0)</f>
        <v xml:space="preserve">JUREČKA Jiří </v>
      </c>
      <c r="E43" s="67" t="str">
        <f>VLOOKUP(B43,STARTOVKA,4,0)</f>
        <v>KC KOOPERATIVA SG JABLONEC N.N</v>
      </c>
      <c r="F43" s="68">
        <f>VLOOKUP(B43,STARTOVKA,5,0)</f>
        <v>5366</v>
      </c>
      <c r="G43" s="69" t="str">
        <f>VLOOKUP(B43,STARTOVKA,6,0)</f>
        <v>JUNIOR</v>
      </c>
      <c r="H43" s="69" t="str">
        <f>VLOOKUP(B43,STARTOVKA,7,0)</f>
        <v>KOO</v>
      </c>
      <c r="I43" s="338">
        <v>0.39652777777777898</v>
      </c>
      <c r="J43" s="33"/>
      <c r="K43" s="33"/>
    </row>
    <row r="44" spans="1:11" s="71" customFormat="1" ht="13.7" customHeight="1" x14ac:dyDescent="0.2">
      <c r="A44" s="55">
        <v>33</v>
      </c>
      <c r="B44" s="115">
        <v>32</v>
      </c>
      <c r="C44" s="65" t="str">
        <f>VLOOKUP(B44,STARTOVKA,2,0)</f>
        <v>CZE19970916</v>
      </c>
      <c r="D44" s="66" t="str">
        <f>VLOOKUP(B44,STARTOVKA,3,0)</f>
        <v xml:space="preserve">KUNT Lukáš </v>
      </c>
      <c r="E44" s="67" t="str">
        <f>VLOOKUP(B44,STARTOVKA,4,0)</f>
        <v xml:space="preserve">REMERX - MERIDA TEAM KOLÍN </v>
      </c>
      <c r="F44" s="68">
        <f>VLOOKUP(B44,STARTOVKA,5,0)</f>
        <v>14658</v>
      </c>
      <c r="G44" s="69" t="str">
        <f>VLOOKUP(B44,STARTOVKA,6,0)</f>
        <v>JUNIOR*</v>
      </c>
      <c r="H44" s="69" t="str">
        <f>VLOOKUP(B44,STARTOVKA,7,0)</f>
        <v>REM</v>
      </c>
      <c r="I44" s="338">
        <v>0.39722222222222398</v>
      </c>
      <c r="J44" s="33"/>
      <c r="K44" s="33"/>
    </row>
    <row r="45" spans="1:11" s="71" customFormat="1" ht="13.7" customHeight="1" x14ac:dyDescent="0.2">
      <c r="A45" s="55">
        <v>34</v>
      </c>
      <c r="B45" s="115">
        <v>81</v>
      </c>
      <c r="C45" s="65" t="str">
        <f>VLOOKUP(B45,STARTOVKA,2,0)</f>
        <v>CZE19980303</v>
      </c>
      <c r="D45" s="66" t="str">
        <f>VLOOKUP(B45,STARTOVKA,3,0)</f>
        <v xml:space="preserve">KOUDELA Dominik </v>
      </c>
      <c r="E45" s="67" t="str">
        <f>VLOOKUP(B45,STARTOVKA,4,0)</f>
        <v xml:space="preserve">TJ KOVO PRAHA </v>
      </c>
      <c r="F45" s="68">
        <f>VLOOKUP(B45,STARTOVKA,5,0)</f>
        <v>13590</v>
      </c>
      <c r="G45" s="69" t="str">
        <f>VLOOKUP(B45,STARTOVKA,6,0)</f>
        <v>CADET</v>
      </c>
      <c r="H45" s="69" t="str">
        <f>VLOOKUP(B45,STARTOVKA,7,0)</f>
        <v>KOV</v>
      </c>
      <c r="I45" s="338">
        <v>0.39791666666666797</v>
      </c>
      <c r="J45" s="33"/>
      <c r="K45" s="33"/>
    </row>
    <row r="46" spans="1:11" s="71" customFormat="1" ht="13.7" customHeight="1" x14ac:dyDescent="0.2">
      <c r="A46" s="55">
        <v>35</v>
      </c>
      <c r="B46" s="115">
        <v>141</v>
      </c>
      <c r="C46" s="65" t="str">
        <f>VLOOKUP(B46,STARTOVKA,2,0)</f>
        <v>CZE19960716</v>
      </c>
      <c r="D46" s="66" t="str">
        <f>VLOOKUP(B46,STARTOVKA,3,0)</f>
        <v xml:space="preserve">HYNEK Matouš </v>
      </c>
      <c r="E46" s="67" t="str">
        <f>VLOOKUP(B46,STARTOVKA,4,0)</f>
        <v xml:space="preserve">MAPEI CYKLO KAŇKOVSKÝ </v>
      </c>
      <c r="F46" s="68">
        <f>VLOOKUP(B46,STARTOVKA,5,0)</f>
        <v>7803</v>
      </c>
      <c r="G46" s="69" t="str">
        <f>VLOOKUP(B46,STARTOVKA,6,0)</f>
        <v>JUNIOR</v>
      </c>
      <c r="H46" s="69" t="str">
        <f>VLOOKUP(B46,STARTOVKA,7,0)</f>
        <v>MAP</v>
      </c>
      <c r="I46" s="338">
        <v>0.39861111111111303</v>
      </c>
      <c r="J46" s="33"/>
      <c r="K46" s="33"/>
    </row>
    <row r="47" spans="1:11" s="71" customFormat="1" ht="13.7" customHeight="1" x14ac:dyDescent="0.2">
      <c r="A47" s="55">
        <v>36</v>
      </c>
      <c r="B47" s="115">
        <v>145</v>
      </c>
      <c r="C47" s="65" t="str">
        <f>VLOOKUP(B47,STARTOVKA,2,0)</f>
        <v>CZE19961105</v>
      </c>
      <c r="D47" s="66" t="str">
        <f>VLOOKUP(B47,STARTOVKA,3,0)</f>
        <v xml:space="preserve">MUŽ Jan </v>
      </c>
      <c r="E47" s="67" t="str">
        <f>VLOOKUP(B47,STARTOVKA,4,0)</f>
        <v xml:space="preserve">MAPEI CYKLO KAŇKOVSKÝ </v>
      </c>
      <c r="F47" s="68">
        <f>VLOOKUP(B47,STARTOVKA,5,0)</f>
        <v>19338</v>
      </c>
      <c r="G47" s="69" t="str">
        <f>VLOOKUP(B47,STARTOVKA,6,0)</f>
        <v>JUNIOR</v>
      </c>
      <c r="H47" s="69" t="str">
        <f>VLOOKUP(B47,STARTOVKA,7,0)</f>
        <v>MAP</v>
      </c>
      <c r="I47" s="338">
        <v>0.39930555555555702</v>
      </c>
      <c r="J47" s="33"/>
      <c r="K47" s="33"/>
    </row>
    <row r="48" spans="1:11" s="71" customFormat="1" ht="13.7" customHeight="1" x14ac:dyDescent="0.2">
      <c r="A48" s="55">
        <v>37</v>
      </c>
      <c r="B48" s="115">
        <v>107</v>
      </c>
      <c r="C48" s="65" t="str">
        <f>VLOOKUP(B48,STARTOVKA,2,0)</f>
        <v>CZE19970110</v>
      </c>
      <c r="D48" s="66" t="str">
        <f>VLOOKUP(B48,STARTOVKA,3,0)</f>
        <v xml:space="preserve">KŘIKAVA Jakub </v>
      </c>
      <c r="E48" s="67" t="str">
        <f>VLOOKUP(B48,STARTOVKA,4,0)</f>
        <v xml:space="preserve">TJ ZČE CYKLISTIKA PLZEŇ </v>
      </c>
      <c r="F48" s="68">
        <f>VLOOKUP(B48,STARTOVKA,5,0)</f>
        <v>9167</v>
      </c>
      <c r="G48" s="69" t="str">
        <f>VLOOKUP(B48,STARTOVKA,6,0)</f>
        <v>JUNIOR*</v>
      </c>
      <c r="H48" s="69" t="str">
        <f>VLOOKUP(B48,STARTOVKA,7,0)</f>
        <v>LOU</v>
      </c>
      <c r="I48" s="338">
        <v>0.40000000000000202</v>
      </c>
      <c r="J48" s="33"/>
      <c r="K48" s="33"/>
    </row>
    <row r="49" spans="1:11" s="71" customFormat="1" ht="13.7" customHeight="1" x14ac:dyDescent="0.2">
      <c r="A49" s="55">
        <v>38</v>
      </c>
      <c r="B49" s="115">
        <v>82</v>
      </c>
      <c r="C49" s="65" t="str">
        <f>VLOOKUP(B49,STARTOVKA,2,0)</f>
        <v>CZE19960127</v>
      </c>
      <c r="D49" s="66" t="str">
        <f>VLOOKUP(B49,STARTOVKA,3,0)</f>
        <v xml:space="preserve">ŠIPOŠ Marek </v>
      </c>
      <c r="E49" s="67" t="str">
        <f>VLOOKUP(B49,STARTOVKA,4,0)</f>
        <v xml:space="preserve">TJ KOVO PRAHA </v>
      </c>
      <c r="F49" s="68">
        <f>VLOOKUP(B49,STARTOVKA,5,0)</f>
        <v>17984</v>
      </c>
      <c r="G49" s="69" t="str">
        <f>VLOOKUP(B49,STARTOVKA,6,0)</f>
        <v>JUNIOR</v>
      </c>
      <c r="H49" s="69" t="str">
        <f>VLOOKUP(B49,STARTOVKA,7,0)</f>
        <v>KOV</v>
      </c>
      <c r="I49" s="338">
        <v>0.40069444444444602</v>
      </c>
      <c r="J49" s="33"/>
      <c r="K49" s="33"/>
    </row>
    <row r="50" spans="1:11" s="71" customFormat="1" ht="13.7" customHeight="1" x14ac:dyDescent="0.2">
      <c r="A50" s="55">
        <v>39</v>
      </c>
      <c r="B50" s="115">
        <v>144</v>
      </c>
      <c r="C50" s="65" t="str">
        <f>VLOOKUP(B50,STARTOVKA,2,0)</f>
        <v>CZE19961220</v>
      </c>
      <c r="D50" s="66" t="str">
        <f>VLOOKUP(B50,STARTOVKA,3,0)</f>
        <v xml:space="preserve">LOVEČEK Adam </v>
      </c>
      <c r="E50" s="67" t="str">
        <f>VLOOKUP(B50,STARTOVKA,4,0)</f>
        <v xml:space="preserve">MAPEI CYKLO KAŇKOVSKÝ </v>
      </c>
      <c r="F50" s="68">
        <f>VLOOKUP(B50,STARTOVKA,5,0)</f>
        <v>19339</v>
      </c>
      <c r="G50" s="69" t="str">
        <f>VLOOKUP(B50,STARTOVKA,6,0)</f>
        <v>JUNIOR</v>
      </c>
      <c r="H50" s="69" t="str">
        <f>VLOOKUP(B50,STARTOVKA,7,0)</f>
        <v>MAP</v>
      </c>
      <c r="I50" s="338">
        <v>0.40138888888889102</v>
      </c>
      <c r="J50" s="33"/>
      <c r="K50" s="33"/>
    </row>
    <row r="51" spans="1:11" s="71" customFormat="1" ht="13.7" customHeight="1" x14ac:dyDescent="0.2">
      <c r="A51" s="55">
        <v>40</v>
      </c>
      <c r="B51" s="115">
        <v>142</v>
      </c>
      <c r="C51" s="65" t="str">
        <f>VLOOKUP(B51,STARTOVKA,2,0)</f>
        <v>CZE19971022</v>
      </c>
      <c r="D51" s="66" t="str">
        <f>VLOOKUP(B51,STARTOVKA,3,0)</f>
        <v xml:space="preserve">KLEVETA Jakub </v>
      </c>
      <c r="E51" s="67" t="str">
        <f>VLOOKUP(B51,STARTOVKA,4,0)</f>
        <v xml:space="preserve">MAPEI CYKLO KAŇKOVSKÝ </v>
      </c>
      <c r="F51" s="68">
        <f>VLOOKUP(B51,STARTOVKA,5,0)</f>
        <v>10284</v>
      </c>
      <c r="G51" s="69" t="str">
        <f>VLOOKUP(B51,STARTOVKA,6,0)</f>
        <v>JUNIOR*</v>
      </c>
      <c r="H51" s="69" t="str">
        <f>VLOOKUP(B51,STARTOVKA,7,0)</f>
        <v>MAP</v>
      </c>
      <c r="I51" s="338">
        <v>0.40208333333333501</v>
      </c>
      <c r="J51" s="33"/>
      <c r="K51" s="33"/>
    </row>
    <row r="52" spans="1:11" s="71" customFormat="1" ht="13.7" customHeight="1" x14ac:dyDescent="0.2">
      <c r="A52" s="55">
        <v>41</v>
      </c>
      <c r="B52" s="115">
        <v>152</v>
      </c>
      <c r="C52" s="65" t="str">
        <f>VLOOKUP(B52,STARTOVKA,2,0)</f>
        <v>CZE19970417</v>
      </c>
      <c r="D52" s="66" t="str">
        <f>VLOOKUP(B52,STARTOVKA,3,0)</f>
        <v>KUBEŠ Martin</v>
      </c>
      <c r="E52" s="67" t="str">
        <f>VLOOKUP(B52,STARTOVKA,4,0)</f>
        <v>CK DACOM PHARMA KYJOV</v>
      </c>
      <c r="F52" s="68">
        <f>VLOOKUP(B52,STARTOVKA,5,0)</f>
        <v>13287</v>
      </c>
      <c r="G52" s="69" t="str">
        <f>VLOOKUP(B52,STARTOVKA,6,0)</f>
        <v>JUNIOR*</v>
      </c>
      <c r="H52" s="69" t="str">
        <f>VLOOKUP(B52,STARTOVKA,7,0)</f>
        <v>SKC</v>
      </c>
      <c r="I52" s="338">
        <v>0.40277777777778001</v>
      </c>
      <c r="J52" s="33"/>
      <c r="K52" s="33"/>
    </row>
    <row r="53" spans="1:11" s="71" customFormat="1" ht="13.7" customHeight="1" x14ac:dyDescent="0.2">
      <c r="A53" s="55">
        <v>42</v>
      </c>
      <c r="B53" s="115">
        <v>21</v>
      </c>
      <c r="C53" s="65" t="str">
        <f>VLOOKUP(B53,STARTOVKA,2,0)</f>
        <v>GER19960322</v>
      </c>
      <c r="D53" s="66" t="str">
        <f>VLOOKUP(B53,STARTOVKA,3,0)</f>
        <v>DICKEL Jorge</v>
      </c>
      <c r="E53" s="67" t="str">
        <f>VLOOKUP(B53,STARTOVKA,4,0)</f>
        <v>RG BERLIN</v>
      </c>
      <c r="F53" s="68" t="str">
        <f>VLOOKUP(B53,STARTOVKA,5,0)</f>
        <v>03.15928.12</v>
      </c>
      <c r="G53" s="69" t="str">
        <f>VLOOKUP(B53,STARTOVKA,6,0)</f>
        <v>JUNIOR</v>
      </c>
      <c r="H53" s="69" t="str">
        <f>VLOOKUP(B53,STARTOVKA,7,0)</f>
        <v>RGB</v>
      </c>
      <c r="I53" s="338">
        <v>0.40347222222222401</v>
      </c>
      <c r="J53" s="33"/>
      <c r="K53" s="33"/>
    </row>
    <row r="54" spans="1:11" s="71" customFormat="1" ht="13.7" customHeight="1" x14ac:dyDescent="0.2">
      <c r="A54" s="55">
        <v>43</v>
      </c>
      <c r="B54" s="115">
        <v>31</v>
      </c>
      <c r="C54" s="65" t="str">
        <f>VLOOKUP(B54,STARTOVKA,2,0)</f>
        <v>CZE19960423</v>
      </c>
      <c r="D54" s="66" t="str">
        <f>VLOOKUP(B54,STARTOVKA,3,0)</f>
        <v xml:space="preserve">MORÁVEK Zdeněk </v>
      </c>
      <c r="E54" s="67" t="str">
        <f>VLOOKUP(B54,STARTOVKA,4,0)</f>
        <v>ALLTRAINING.CZ</v>
      </c>
      <c r="F54" s="68">
        <f>VLOOKUP(B54,STARTOVKA,5,0)</f>
        <v>19314</v>
      </c>
      <c r="G54" s="69" t="str">
        <f>VLOOKUP(B54,STARTOVKA,6,0)</f>
        <v>JUNIOR</v>
      </c>
      <c r="H54" s="69" t="str">
        <f>VLOOKUP(B54,STARTOVKA,7,0)</f>
        <v>REM</v>
      </c>
      <c r="I54" s="338">
        <v>0.40416666666666901</v>
      </c>
      <c r="J54" s="33"/>
      <c r="K54" s="33"/>
    </row>
    <row r="55" spans="1:11" s="71" customFormat="1" ht="13.7" customHeight="1" x14ac:dyDescent="0.2">
      <c r="A55" s="55">
        <v>44</v>
      </c>
      <c r="B55" s="115">
        <v>125</v>
      </c>
      <c r="C55" s="65" t="str">
        <f>VLOOKUP(B55,STARTOVKA,2,0)</f>
        <v>CZE19970118</v>
      </c>
      <c r="D55" s="66" t="str">
        <f>VLOOKUP(B55,STARTOVKA,3,0)</f>
        <v>MAYER Daniel</v>
      </c>
      <c r="E55" s="67" t="str">
        <f>VLOOKUP(B55,STARTOVKA,4,0)</f>
        <v>KC HLINSKO</v>
      </c>
      <c r="F55" s="68">
        <f>VLOOKUP(B55,STARTOVKA,5,0)</f>
        <v>13274</v>
      </c>
      <c r="G55" s="69" t="str">
        <f>VLOOKUP(B55,STARTOVKA,6,0)</f>
        <v>JUNIOR*</v>
      </c>
      <c r="H55" s="69" t="str">
        <f>VLOOKUP(B55,STARTOVKA,7,0)</f>
        <v>SKC</v>
      </c>
      <c r="I55" s="338">
        <v>0.404861111111113</v>
      </c>
      <c r="J55" s="33"/>
      <c r="K55" s="33"/>
    </row>
    <row r="56" spans="1:11" s="71" customFormat="1" ht="13.7" customHeight="1" x14ac:dyDescent="0.2">
      <c r="A56" s="55">
        <v>45</v>
      </c>
      <c r="B56" s="115">
        <v>187</v>
      </c>
      <c r="C56" s="65" t="str">
        <f>VLOOKUP(B56,STARTOVKA,2,0)</f>
        <v>AUT19970913</v>
      </c>
      <c r="D56" s="66" t="str">
        <f>VLOOKUP(B56,STARTOVKA,3,0)</f>
        <v>DALLINGER Christian</v>
      </c>
      <c r="E56" s="67" t="str">
        <f>VLOOKUP(B56,STARTOVKA,4,0)</f>
        <v xml:space="preserve">LRV STEIERMARK </v>
      </c>
      <c r="F56" s="68">
        <f>VLOOKUP(B56,STARTOVKA,5,0)</f>
        <v>100350</v>
      </c>
      <c r="G56" s="69" t="str">
        <f>VLOOKUP(B56,STARTOVKA,6,0)</f>
        <v>JUNIOR*</v>
      </c>
      <c r="H56" s="69" t="str">
        <f>VLOOKUP(B56,STARTOVKA,7,0)</f>
        <v>LRV</v>
      </c>
      <c r="I56" s="338">
        <v>0.405555555555558</v>
      </c>
      <c r="J56" s="33"/>
      <c r="K56" s="33"/>
    </row>
    <row r="57" spans="1:11" s="71" customFormat="1" ht="13.7" customHeight="1" x14ac:dyDescent="0.2">
      <c r="A57" s="55">
        <v>46</v>
      </c>
      <c r="B57" s="115">
        <v>58</v>
      </c>
      <c r="C57" s="65" t="str">
        <f>VLOOKUP(B57,STARTOVKA,2,0)</f>
        <v>CZE19970902</v>
      </c>
      <c r="D57" s="66" t="str">
        <f>VLOOKUP(B57,STARTOVKA,3,0)</f>
        <v xml:space="preserve">VÝVODA Jan </v>
      </c>
      <c r="E57" s="67" t="str">
        <f>VLOOKUP(B57,STARTOVKA,4,0)</f>
        <v xml:space="preserve">TJ SIGMA HRANICE </v>
      </c>
      <c r="F57" s="68">
        <f>VLOOKUP(B57,STARTOVKA,5,0)</f>
        <v>7780</v>
      </c>
      <c r="G57" s="69" t="str">
        <f>VLOOKUP(B57,STARTOVKA,6,0)</f>
        <v>JUNIOR*</v>
      </c>
      <c r="H57" s="69" t="str">
        <f>VLOOKUP(B57,STARTOVKA,7,0)</f>
        <v>GLI</v>
      </c>
      <c r="I57" s="338">
        <v>0.406250000000002</v>
      </c>
      <c r="J57" s="33"/>
      <c r="K57" s="33"/>
    </row>
    <row r="58" spans="1:11" s="71" customFormat="1" ht="13.7" customHeight="1" x14ac:dyDescent="0.2">
      <c r="A58" s="55">
        <v>47</v>
      </c>
      <c r="B58" s="115">
        <v>56</v>
      </c>
      <c r="C58" s="65" t="str">
        <f>VLOOKUP(B58,STARTOVKA,2,0)</f>
        <v>POL19970322</v>
      </c>
      <c r="D58" s="66" t="str">
        <f>VLOOKUP(B58,STARTOVKA,3,0)</f>
        <v>FOLTYN Maciej</v>
      </c>
      <c r="E58" s="67" t="str">
        <f>VLOOKUP(B58,STARTOVKA,4,0)</f>
        <v>GRUPA KOLARSKA GLIWICE BA</v>
      </c>
      <c r="F58" s="68" t="str">
        <f>VLOOKUP(B58,STARTOVKA,5,0)</f>
        <v>SLA219</v>
      </c>
      <c r="G58" s="69" t="str">
        <f>VLOOKUP(B58,STARTOVKA,6,0)</f>
        <v>JUNIOR*</v>
      </c>
      <c r="H58" s="69" t="str">
        <f>VLOOKUP(B58,STARTOVKA,7,0)</f>
        <v>GLI</v>
      </c>
      <c r="I58" s="338">
        <v>0.406944444444447</v>
      </c>
      <c r="J58" s="33"/>
      <c r="K58" s="33"/>
    </row>
    <row r="59" spans="1:11" s="71" customFormat="1" ht="13.7" customHeight="1" x14ac:dyDescent="0.2">
      <c r="A59" s="55">
        <v>48</v>
      </c>
      <c r="B59" s="115">
        <v>105</v>
      </c>
      <c r="C59" s="65" t="str">
        <f>VLOOKUP(B59,STARTOVKA,2,0)</f>
        <v>CZE19960511</v>
      </c>
      <c r="D59" s="66" t="str">
        <f>VLOOKUP(B59,STARTOVKA,3,0)</f>
        <v xml:space="preserve">RAJCHART Jan </v>
      </c>
      <c r="E59" s="67" t="str">
        <f>VLOOKUP(B59,STARTOVKA,4,0)</f>
        <v xml:space="preserve">NUTREND SPECIALIZED RACING </v>
      </c>
      <c r="F59" s="68">
        <f>VLOOKUP(B59,STARTOVKA,5,0)</f>
        <v>7437</v>
      </c>
      <c r="G59" s="69" t="str">
        <f>VLOOKUP(B59,STARTOVKA,6,0)</f>
        <v>JUNIOR</v>
      </c>
      <c r="H59" s="69" t="str">
        <f>VLOOKUP(B59,STARTOVKA,7,0)</f>
        <v>LOU</v>
      </c>
      <c r="I59" s="338">
        <v>0.40763888888889099</v>
      </c>
      <c r="J59" s="33"/>
      <c r="K59" s="33"/>
    </row>
    <row r="60" spans="1:11" s="71" customFormat="1" ht="13.7" customHeight="1" x14ac:dyDescent="0.2">
      <c r="A60" s="55">
        <v>49</v>
      </c>
      <c r="B60" s="115">
        <v>52</v>
      </c>
      <c r="C60" s="65" t="str">
        <f>VLOOKUP(B60,STARTOVKA,2,0)</f>
        <v>POL19961008</v>
      </c>
      <c r="D60" s="66" t="str">
        <f>VLOOKUP(B60,STARTOVKA,3,0)</f>
        <v>ZLOTOWICZ Patryk</v>
      </c>
      <c r="E60" s="67" t="str">
        <f>VLOOKUP(B60,STARTOVKA,4,0)</f>
        <v>KLUCZBORK</v>
      </c>
      <c r="F60" s="68" t="str">
        <f>VLOOKUP(B60,STARTOVKA,5,0)</f>
        <v>OPO-016</v>
      </c>
      <c r="G60" s="69" t="str">
        <f>VLOOKUP(B60,STARTOVKA,6,0)</f>
        <v>JUNIOR</v>
      </c>
      <c r="H60" s="69" t="str">
        <f>VLOOKUP(B60,STARTOVKA,7,0)</f>
        <v>GLI</v>
      </c>
      <c r="I60" s="338">
        <v>0.40833333333333599</v>
      </c>
      <c r="J60" s="33"/>
      <c r="K60" s="33"/>
    </row>
    <row r="61" spans="1:11" s="71" customFormat="1" ht="13.7" customHeight="1" x14ac:dyDescent="0.2">
      <c r="A61" s="55">
        <v>50</v>
      </c>
      <c r="B61" s="115">
        <v>133</v>
      </c>
      <c r="C61" s="65" t="str">
        <f>VLOOKUP(B61,STARTOVKA,2,0)</f>
        <v>CZE19960924</v>
      </c>
      <c r="D61" s="66" t="str">
        <f>VLOOKUP(B61,STARTOVKA,3,0)</f>
        <v>CAMRDA Pavel</v>
      </c>
      <c r="E61" s="67" t="str">
        <f>VLOOKUP(B61,STARTOVKA,4,0)</f>
        <v>RC ARBÖ WELS GOURMETFEIN</v>
      </c>
      <c r="F61" s="68">
        <f>VLOOKUP(B61,STARTOVKA,5,0)</f>
        <v>8509</v>
      </c>
      <c r="G61" s="69" t="str">
        <f>VLOOKUP(B61,STARTOVKA,6,0)</f>
        <v>JUNIOR</v>
      </c>
      <c r="H61" s="69" t="str">
        <f>VLOOKUP(B61,STARTOVKA,7,0)</f>
        <v>RCA</v>
      </c>
      <c r="I61" s="338">
        <v>0.40902777777777999</v>
      </c>
      <c r="J61" s="33"/>
      <c r="K61" s="33"/>
    </row>
    <row r="62" spans="1:11" s="71" customFormat="1" ht="13.7" customHeight="1" x14ac:dyDescent="0.2">
      <c r="A62" s="55">
        <v>51</v>
      </c>
      <c r="B62" s="115">
        <v>176</v>
      </c>
      <c r="C62" s="65" t="str">
        <f>VLOOKUP(B62,STARTOVKA,2,0)</f>
        <v>SVK19960130</v>
      </c>
      <c r="D62" s="66" t="str">
        <f>VLOOKUP(B62,STARTOVKA,3,0)</f>
        <v>BELLAN Juraj</v>
      </c>
      <c r="E62" s="67" t="str">
        <f>VLOOKUP(B62,STARTOVKA,4,0)</f>
        <v xml:space="preserve">SLOVAK CYCLING FEDERATION </v>
      </c>
      <c r="F62" s="68">
        <f>VLOOKUP(B62,STARTOVKA,5,0)</f>
        <v>5681</v>
      </c>
      <c r="G62" s="69" t="str">
        <f>VLOOKUP(B62,STARTOVKA,6,0)</f>
        <v>JUNIOR</v>
      </c>
      <c r="H62" s="69" t="str">
        <f>VLOOKUP(B62,STARTOVKA,7,0)</f>
        <v>SVK</v>
      </c>
      <c r="I62" s="338">
        <v>0.40972222222222499</v>
      </c>
      <c r="J62" s="33"/>
      <c r="K62" s="33"/>
    </row>
    <row r="63" spans="1:11" s="71" customFormat="1" ht="13.7" customHeight="1" x14ac:dyDescent="0.2">
      <c r="A63" s="55">
        <v>52</v>
      </c>
      <c r="B63" s="115">
        <v>114</v>
      </c>
      <c r="C63" s="65" t="str">
        <f>VLOOKUP(B63,STARTOVKA,2,0)</f>
        <v>GER19960823</v>
      </c>
      <c r="D63" s="66" t="str">
        <f>VLOOKUP(B63,STARTOVKA,3,0)</f>
        <v>SCHLOTT Julius</v>
      </c>
      <c r="E63" s="67" t="str">
        <f>VLOOKUP(B63,STARTOVKA,4,0)</f>
        <v>TEAM BRANDENBURG - RSC COTTBUS</v>
      </c>
      <c r="F63" s="68" t="str">
        <f>VLOOKUP(B63,STARTOVKA,5,0)</f>
        <v>044086-11</v>
      </c>
      <c r="G63" s="69" t="str">
        <f>VLOOKUP(B63,STARTOVKA,6,0)</f>
        <v>JUNIOR</v>
      </c>
      <c r="H63" s="69" t="str">
        <f>VLOOKUP(B63,STARTOVKA,7,0)</f>
        <v>COT</v>
      </c>
      <c r="I63" s="338">
        <v>0.41041666666666898</v>
      </c>
      <c r="J63" s="33"/>
      <c r="K63" s="33"/>
    </row>
    <row r="64" spans="1:11" s="71" customFormat="1" ht="13.7" customHeight="1" x14ac:dyDescent="0.2">
      <c r="A64" s="55">
        <v>53</v>
      </c>
      <c r="B64" s="115">
        <v>53</v>
      </c>
      <c r="C64" s="65" t="str">
        <f>VLOOKUP(B64,STARTOVKA,2,0)</f>
        <v>CZE19980914</v>
      </c>
      <c r="D64" s="66" t="str">
        <f>VLOOKUP(B64,STARTOVKA,3,0)</f>
        <v>TRACHTULEC Petr</v>
      </c>
      <c r="E64" s="67" t="str">
        <f>VLOOKUP(B64,STARTOVKA,4,0)</f>
        <v>CK FESO PETŘVALD</v>
      </c>
      <c r="F64" s="68">
        <f>VLOOKUP(B64,STARTOVKA,5,0)</f>
        <v>20073</v>
      </c>
      <c r="G64" s="69" t="str">
        <f>VLOOKUP(B64,STARTOVKA,6,0)</f>
        <v>CADET</v>
      </c>
      <c r="H64" s="69" t="str">
        <f>VLOOKUP(B64,STARTOVKA,7,0)</f>
        <v>GLI</v>
      </c>
      <c r="I64" s="338">
        <v>0.41111111111111398</v>
      </c>
      <c r="J64" s="33"/>
      <c r="K64" s="33"/>
    </row>
    <row r="65" spans="1:11" s="71" customFormat="1" ht="13.7" customHeight="1" x14ac:dyDescent="0.2">
      <c r="A65" s="55">
        <v>54</v>
      </c>
      <c r="B65" s="115">
        <v>4</v>
      </c>
      <c r="C65" s="65" t="str">
        <f>VLOOKUP(B65,STARTOVKA,2,0)</f>
        <v>GER19960212</v>
      </c>
      <c r="D65" s="66" t="str">
        <f>VLOOKUP(B65,STARTOVKA,3,0)</f>
        <v>SCHUBERT Erik</v>
      </c>
      <c r="E65" s="67" t="str">
        <f>VLOOKUP(B65,STARTOVKA,4,0)</f>
        <v>RV ELXLEBEN</v>
      </c>
      <c r="F65" s="68" t="str">
        <f>VLOOKUP(B65,STARTOVKA,5,0)</f>
        <v>THÜ170276</v>
      </c>
      <c r="G65" s="69" t="str">
        <f>VLOOKUP(B65,STARTOVKA,6,0)</f>
        <v>JUNIOR</v>
      </c>
      <c r="H65" s="69" t="str">
        <f>VLOOKUP(B65,STARTOVKA,7,0)</f>
        <v>TUR</v>
      </c>
      <c r="I65" s="338">
        <v>0.41180555555555798</v>
      </c>
      <c r="J65" s="33"/>
      <c r="K65" s="33"/>
    </row>
    <row r="66" spans="1:11" s="71" customFormat="1" ht="13.7" customHeight="1" x14ac:dyDescent="0.2">
      <c r="A66" s="55">
        <v>55</v>
      </c>
      <c r="B66" s="115">
        <v>164</v>
      </c>
      <c r="C66" s="65" t="str">
        <f>VLOOKUP(B66,STARTOVKA,2,0)</f>
        <v>RUS19970224</v>
      </c>
      <c r="D66" s="66" t="str">
        <f>VLOOKUP(B66,STARTOVKA,3,0)</f>
        <v>RIKUNOV Petr</v>
      </c>
      <c r="E66" s="67" t="str">
        <f>VLOOKUP(B66,STARTOVKA,4,0)</f>
        <v>RUSSIAN CYCLING FEDERATION</v>
      </c>
      <c r="F66" s="68" t="str">
        <f>VLOOKUP(B66,STARTOVKA,5,0)</f>
        <v>B0273</v>
      </c>
      <c r="G66" s="69" t="str">
        <f>VLOOKUP(B66,STARTOVKA,6,0)</f>
        <v>JUNIOR*</v>
      </c>
      <c r="H66" s="69" t="str">
        <f>VLOOKUP(B66,STARTOVKA,7,0)</f>
        <v>RUS</v>
      </c>
      <c r="I66" s="338">
        <v>0.41250000000000298</v>
      </c>
      <c r="J66" s="33"/>
      <c r="K66" s="33"/>
    </row>
    <row r="67" spans="1:11" s="71" customFormat="1" ht="13.7" customHeight="1" x14ac:dyDescent="0.2">
      <c r="A67" s="55">
        <v>56</v>
      </c>
      <c r="B67" s="115">
        <v>112</v>
      </c>
      <c r="C67" s="65" t="str">
        <f>VLOOKUP(B67,STARTOVKA,2,0)</f>
        <v>GER19970122</v>
      </c>
      <c r="D67" s="66" t="str">
        <f>VLOOKUP(B67,STARTOVKA,3,0)</f>
        <v>BERAN Andy</v>
      </c>
      <c r="E67" s="67" t="str">
        <f>VLOOKUP(B67,STARTOVKA,4,0)</f>
        <v>TEAM BRANDENBURG - RSC COTTBUS</v>
      </c>
      <c r="F67" s="68" t="str">
        <f>VLOOKUP(B67,STARTOVKA,5,0)</f>
        <v>604254-11</v>
      </c>
      <c r="G67" s="69" t="str">
        <f>VLOOKUP(B67,STARTOVKA,6,0)</f>
        <v>JUNIOR*</v>
      </c>
      <c r="H67" s="69" t="str">
        <f>VLOOKUP(B67,STARTOVKA,7,0)</f>
        <v>COT</v>
      </c>
      <c r="I67" s="338">
        <v>0.41319444444444697</v>
      </c>
      <c r="J67" s="33"/>
      <c r="K67" s="33"/>
    </row>
    <row r="68" spans="1:11" s="71" customFormat="1" ht="13.7" customHeight="1" x14ac:dyDescent="0.2">
      <c r="A68" s="55">
        <v>57</v>
      </c>
      <c r="B68" s="115">
        <v>51</v>
      </c>
      <c r="C68" s="65" t="str">
        <f>VLOOKUP(B68,STARTOVKA,2,0)</f>
        <v>CZE19980726</v>
      </c>
      <c r="D68" s="66" t="str">
        <f>VLOOKUP(B68,STARTOVKA,3,0)</f>
        <v xml:space="preserve">POKORNÝ Petr </v>
      </c>
      <c r="E68" s="67" t="str">
        <f>VLOOKUP(B68,STARTOVKA,4,0)</f>
        <v xml:space="preserve">ACK STARÁ VES NAD ONDŘEJNICÍ </v>
      </c>
      <c r="F68" s="68">
        <f>VLOOKUP(B68,STARTOVKA,5,0)</f>
        <v>9870</v>
      </c>
      <c r="G68" s="69" t="str">
        <f>VLOOKUP(B68,STARTOVKA,6,0)</f>
        <v>CADET</v>
      </c>
      <c r="H68" s="69" t="str">
        <f>VLOOKUP(B68,STARTOVKA,7,0)</f>
        <v>GLI</v>
      </c>
      <c r="I68" s="338">
        <v>0.41388888888889203</v>
      </c>
      <c r="J68" s="33"/>
      <c r="K68" s="33"/>
    </row>
    <row r="69" spans="1:11" s="71" customFormat="1" ht="13.7" customHeight="1" x14ac:dyDescent="0.2">
      <c r="A69" s="55">
        <v>58</v>
      </c>
      <c r="B69" s="115">
        <v>181</v>
      </c>
      <c r="C69" s="65" t="str">
        <f>VLOOKUP(B69,STARTOVKA,2,0)</f>
        <v>AUT19960516</v>
      </c>
      <c r="D69" s="66" t="str">
        <f>VLOOKUP(B69,STARTOVKA,3,0)</f>
        <v>DYCZEK Felix</v>
      </c>
      <c r="E69" s="67" t="str">
        <f>VLOOKUP(B69,STARTOVKA,4,0)</f>
        <v xml:space="preserve">LRV STEIERMARK </v>
      </c>
      <c r="F69" s="68">
        <f>VLOOKUP(B69,STARTOVKA,5,0)</f>
        <v>100824</v>
      </c>
      <c r="G69" s="69" t="str">
        <f>VLOOKUP(B69,STARTOVKA,6,0)</f>
        <v>JUNIOR</v>
      </c>
      <c r="H69" s="69" t="str">
        <f>VLOOKUP(B69,STARTOVKA,7,0)</f>
        <v>LRV</v>
      </c>
      <c r="I69" s="338">
        <v>0.41458333333333602</v>
      </c>
      <c r="J69" s="33"/>
      <c r="K69" s="33"/>
    </row>
    <row r="70" spans="1:11" s="71" customFormat="1" ht="13.7" customHeight="1" x14ac:dyDescent="0.2">
      <c r="A70" s="55">
        <v>59</v>
      </c>
      <c r="B70" s="115">
        <v>14</v>
      </c>
      <c r="C70" s="65" t="str">
        <f>VLOOKUP(B70,STARTOVKA,2,0)</f>
        <v>GER19970806</v>
      </c>
      <c r="D70" s="66" t="str">
        <f>VLOOKUP(B70,STARTOVKA,3,0)</f>
        <v>BINAY Noah</v>
      </c>
      <c r="E70" s="67" t="str">
        <f>VLOOKUP(B70,STARTOVKA,4,0)</f>
        <v>JUNIOREN SCHWALBE TEAM SACHSEN</v>
      </c>
      <c r="F70" s="68" t="str">
        <f>VLOOKUP(B70,STARTOVKA,5,0)</f>
        <v>SAC 142218</v>
      </c>
      <c r="G70" s="69" t="str">
        <f>VLOOKUP(B70,STARTOVKA,6,0)</f>
        <v>JUNIOR*</v>
      </c>
      <c r="H70" s="69" t="str">
        <f>VLOOKUP(B70,STARTOVKA,7,0)</f>
        <v>SCW</v>
      </c>
      <c r="I70" s="338">
        <v>0.41527777777778102</v>
      </c>
      <c r="J70" s="33"/>
      <c r="K70" s="33"/>
    </row>
    <row r="71" spans="1:11" s="71" customFormat="1" ht="13.7" customHeight="1" x14ac:dyDescent="0.2">
      <c r="A71" s="55">
        <v>60</v>
      </c>
      <c r="B71" s="115">
        <v>149</v>
      </c>
      <c r="C71" s="65" t="str">
        <f>VLOOKUP(B71,STARTOVKA,2,0)</f>
        <v>CZE19981228</v>
      </c>
      <c r="D71" s="66" t="str">
        <f>VLOOKUP(B71,STARTOVKA,3,0)</f>
        <v xml:space="preserve">WAGNER Jakub </v>
      </c>
      <c r="E71" s="67" t="str">
        <f>VLOOKUP(B71,STARTOVKA,4,0)</f>
        <v xml:space="preserve">MAPEI CYKLO KAŇKOVSKÝ </v>
      </c>
      <c r="F71" s="68">
        <f>VLOOKUP(B71,STARTOVKA,5,0)</f>
        <v>14090</v>
      </c>
      <c r="G71" s="69" t="str">
        <f>VLOOKUP(B71,STARTOVKA,6,0)</f>
        <v>CADET</v>
      </c>
      <c r="H71" s="69" t="str">
        <f>VLOOKUP(B71,STARTOVKA,7,0)</f>
        <v>MAP</v>
      </c>
      <c r="I71" s="338">
        <v>0.41597222222222502</v>
      </c>
      <c r="J71" s="33"/>
      <c r="K71" s="33"/>
    </row>
    <row r="72" spans="1:11" s="71" customFormat="1" ht="13.7" customHeight="1" x14ac:dyDescent="0.2">
      <c r="A72" s="55">
        <v>61</v>
      </c>
      <c r="B72" s="115">
        <v>18</v>
      </c>
      <c r="C72" s="65" t="str">
        <f>VLOOKUP(B72,STARTOVKA,2,0)</f>
        <v>GER19980906</v>
      </c>
      <c r="D72" s="66" t="str">
        <f>VLOOKUP(B72,STARTOVKA,3,0)</f>
        <v>ZSCHOCKE Maximilian</v>
      </c>
      <c r="E72" s="67" t="str">
        <f>VLOOKUP(B72,STARTOVKA,4,0)</f>
        <v>JUNIOREN SCHWALBE TEAM SACHSEN</v>
      </c>
      <c r="F72" s="68" t="str">
        <f>VLOOKUP(B72,STARTOVKA,5,0)</f>
        <v>SAC 135079</v>
      </c>
      <c r="G72" s="69" t="str">
        <f>VLOOKUP(B72,STARTOVKA,6,0)</f>
        <v>CADET</v>
      </c>
      <c r="H72" s="69" t="str">
        <f>VLOOKUP(B72,STARTOVKA,7,0)</f>
        <v>SCW</v>
      </c>
      <c r="I72" s="338">
        <v>0.41666666666667002</v>
      </c>
      <c r="J72" s="33"/>
      <c r="K72" s="33"/>
    </row>
    <row r="73" spans="1:11" s="71" customFormat="1" ht="13.7" customHeight="1" x14ac:dyDescent="0.2">
      <c r="A73" s="55">
        <v>62</v>
      </c>
      <c r="B73" s="115">
        <v>174</v>
      </c>
      <c r="C73" s="65" t="str">
        <f>VLOOKUP(B73,STARTOVKA,2,0)</f>
        <v>SVK19970730</v>
      </c>
      <c r="D73" s="66" t="str">
        <f>VLOOKUP(B73,STARTOVKA,3,0)</f>
        <v>JELŽA Nicolas</v>
      </c>
      <c r="E73" s="67" t="str">
        <f>VLOOKUP(B73,STARTOVKA,4,0)</f>
        <v xml:space="preserve">SLOVAK CYCLING FEDERATION </v>
      </c>
      <c r="F73" s="68">
        <f>VLOOKUP(B73,STARTOVKA,5,0)</f>
        <v>4237</v>
      </c>
      <c r="G73" s="69" t="str">
        <f>VLOOKUP(B73,STARTOVKA,6,0)</f>
        <v>JUNIOR*</v>
      </c>
      <c r="H73" s="69" t="str">
        <f>VLOOKUP(B73,STARTOVKA,7,0)</f>
        <v>SVK</v>
      </c>
      <c r="I73" s="338">
        <v>0.41736111111111401</v>
      </c>
      <c r="J73" s="33"/>
      <c r="K73" s="33"/>
    </row>
    <row r="74" spans="1:11" s="71" customFormat="1" ht="13.7" customHeight="1" x14ac:dyDescent="0.2">
      <c r="A74" s="55">
        <v>63</v>
      </c>
      <c r="B74" s="115">
        <v>97</v>
      </c>
      <c r="C74" s="65" t="str">
        <f>VLOOKUP(B74,STARTOVKA,2,0)</f>
        <v>SVK19961022</v>
      </c>
      <c r="D74" s="66" t="str">
        <f>VLOOKUP(B74,STARTOVKA,3,0)</f>
        <v xml:space="preserve">STRMISKA Andrej </v>
      </c>
      <c r="E74" s="67" t="str">
        <f>VLOOKUP(B74,STARTOVKA,4,0)</f>
        <v xml:space="preserve">TJ FAVORIT BRNO </v>
      </c>
      <c r="F74" s="68">
        <f>VLOOKUP(B74,STARTOVKA,5,0)</f>
        <v>6009</v>
      </c>
      <c r="G74" s="69" t="str">
        <f>VLOOKUP(B74,STARTOVKA,6,0)</f>
        <v>JUNIOR</v>
      </c>
      <c r="H74" s="69" t="str">
        <f>VLOOKUP(B74,STARTOVKA,7,0)</f>
        <v>FAV</v>
      </c>
      <c r="I74" s="338">
        <v>0.41805555555555901</v>
      </c>
      <c r="J74" s="33"/>
      <c r="K74" s="33"/>
    </row>
    <row r="75" spans="1:11" s="71" customFormat="1" ht="13.7" customHeight="1" x14ac:dyDescent="0.2">
      <c r="A75" s="55">
        <v>64</v>
      </c>
      <c r="B75" s="115">
        <v>55</v>
      </c>
      <c r="C75" s="65" t="str">
        <f>VLOOKUP(B75,STARTOVKA,2,0)</f>
        <v>POL19981009</v>
      </c>
      <c r="D75" s="66" t="str">
        <f>VLOOKUP(B75,STARTOVKA,3,0)</f>
        <v>FABIAN Marcel</v>
      </c>
      <c r="E75" s="67" t="str">
        <f>VLOOKUP(B75,STARTOVKA,4,0)</f>
        <v>GRUPA KOLARSKA GLIWICE BA</v>
      </c>
      <c r="F75" s="68" t="str">
        <f>VLOOKUP(B75,STARTOVKA,5,0)</f>
        <v>SLA012</v>
      </c>
      <c r="G75" s="69" t="str">
        <f>VLOOKUP(B75,STARTOVKA,6,0)</f>
        <v>CADET</v>
      </c>
      <c r="H75" s="69" t="str">
        <f>VLOOKUP(B75,STARTOVKA,7,0)</f>
        <v>GLI</v>
      </c>
      <c r="I75" s="338">
        <v>0.41875000000000301</v>
      </c>
      <c r="J75" s="33"/>
      <c r="K75" s="33"/>
    </row>
    <row r="76" spans="1:11" s="71" customFormat="1" ht="13.7" customHeight="1" x14ac:dyDescent="0.2">
      <c r="A76" s="55">
        <v>65</v>
      </c>
      <c r="B76" s="115">
        <v>146</v>
      </c>
      <c r="C76" s="65" t="str">
        <f>VLOOKUP(B76,STARTOVKA,2,0)</f>
        <v>CZE19980130</v>
      </c>
      <c r="D76" s="66" t="str">
        <f>VLOOKUP(B76,STARTOVKA,3,0)</f>
        <v xml:space="preserve">OTRUBA Jakub </v>
      </c>
      <c r="E76" s="67" t="str">
        <f>VLOOKUP(B76,STARTOVKA,4,0)</f>
        <v xml:space="preserve">MAPEI CYKLO KAŇKOVSKÝ </v>
      </c>
      <c r="F76" s="68">
        <f>VLOOKUP(B76,STARTOVKA,5,0)</f>
        <v>19627</v>
      </c>
      <c r="G76" s="69" t="str">
        <f>VLOOKUP(B76,STARTOVKA,6,0)</f>
        <v>CADET</v>
      </c>
      <c r="H76" s="69" t="str">
        <f>VLOOKUP(B76,STARTOVKA,7,0)</f>
        <v>MAP</v>
      </c>
      <c r="I76" s="338">
        <v>0.41944444444444801</v>
      </c>
      <c r="J76" s="33"/>
      <c r="K76" s="33"/>
    </row>
    <row r="77" spans="1:11" s="71" customFormat="1" ht="13.7" customHeight="1" x14ac:dyDescent="0.2">
      <c r="A77" s="55">
        <v>66</v>
      </c>
      <c r="B77" s="115">
        <v>6</v>
      </c>
      <c r="C77" s="65" t="str">
        <f>VLOOKUP(B77,STARTOVKA,2,0)</f>
        <v>GER19970811</v>
      </c>
      <c r="D77" s="66" t="str">
        <f>VLOOKUP(B77,STARTOVKA,3,0)</f>
        <v>LINTZEL Philip</v>
      </c>
      <c r="E77" s="67" t="str">
        <f>VLOOKUP(B77,STARTOVKA,4,0)</f>
        <v>RSC TURBINE ERFURT</v>
      </c>
      <c r="F77" s="68" t="str">
        <f>VLOOKUP(B77,STARTOVKA,5,0)</f>
        <v>THÜ173079</v>
      </c>
      <c r="G77" s="69" t="str">
        <f>VLOOKUP(B77,STARTOVKA,6,0)</f>
        <v>JUNIOR*</v>
      </c>
      <c r="H77" s="69" t="str">
        <f>VLOOKUP(B77,STARTOVKA,7,0)</f>
        <v>TUR</v>
      </c>
      <c r="I77" s="338">
        <v>0.420138888888892</v>
      </c>
      <c r="J77" s="33"/>
      <c r="K77" s="33"/>
    </row>
    <row r="78" spans="1:11" s="71" customFormat="1" ht="13.7" customHeight="1" x14ac:dyDescent="0.2">
      <c r="A78" s="55">
        <v>67</v>
      </c>
      <c r="B78" s="115">
        <v>136</v>
      </c>
      <c r="C78" s="65" t="str">
        <f>VLOOKUP(B78,STARTOVKA,2,0)</f>
        <v>AUT19970822</v>
      </c>
      <c r="D78" s="66" t="str">
        <f>VLOOKUP(B78,STARTOVKA,3,0)</f>
        <v>STEINDLER Julian</v>
      </c>
      <c r="E78" s="67" t="str">
        <f>VLOOKUP(B78,STARTOVKA,4,0)</f>
        <v>RC ARBÖ WELS GOURMETFEIN</v>
      </c>
      <c r="F78" s="68">
        <f>VLOOKUP(B78,STARTOVKA,5,0)</f>
        <v>100089</v>
      </c>
      <c r="G78" s="69" t="str">
        <f>VLOOKUP(B78,STARTOVKA,6,0)</f>
        <v>JUNIOR*</v>
      </c>
      <c r="H78" s="69" t="str">
        <f>VLOOKUP(B78,STARTOVKA,7,0)</f>
        <v>RCA</v>
      </c>
      <c r="I78" s="338">
        <v>0.420833333333337</v>
      </c>
      <c r="J78" s="33"/>
      <c r="K78" s="33"/>
    </row>
    <row r="79" spans="1:11" s="71" customFormat="1" ht="13.7" customHeight="1" x14ac:dyDescent="0.2">
      <c r="A79" s="55">
        <v>68</v>
      </c>
      <c r="B79" s="115">
        <v>94</v>
      </c>
      <c r="C79" s="65" t="str">
        <f>VLOOKUP(B79,STARTOVKA,2,0)</f>
        <v>CZE19970127</v>
      </c>
      <c r="D79" s="66" t="str">
        <f>VLOOKUP(B79,STARTOVKA,3,0)</f>
        <v xml:space="preserve">KOTOUČEK Matěj </v>
      </c>
      <c r="E79" s="67" t="str">
        <f>VLOOKUP(B79,STARTOVKA,4,0)</f>
        <v xml:space="preserve">TJ FAVORIT BRNO </v>
      </c>
      <c r="F79" s="68">
        <f>VLOOKUP(B79,STARTOVKA,5,0)</f>
        <v>9917</v>
      </c>
      <c r="G79" s="69" t="str">
        <f>VLOOKUP(B79,STARTOVKA,6,0)</f>
        <v>JUNIOR*</v>
      </c>
      <c r="H79" s="69" t="str">
        <f>VLOOKUP(B79,STARTOVKA,7,0)</f>
        <v>FAV</v>
      </c>
      <c r="I79" s="338">
        <v>0.421527777777781</v>
      </c>
      <c r="J79" s="33"/>
      <c r="K79" s="33"/>
    </row>
    <row r="80" spans="1:11" s="71" customFormat="1" ht="13.7" customHeight="1" x14ac:dyDescent="0.2">
      <c r="A80" s="55">
        <v>69</v>
      </c>
      <c r="B80" s="115">
        <v>42</v>
      </c>
      <c r="C80" s="65" t="str">
        <f>VLOOKUP(B80,STARTOVKA,2,0)</f>
        <v>CZE19961125</v>
      </c>
      <c r="D80" s="66" t="str">
        <f>VLOOKUP(B80,STARTOVKA,3,0)</f>
        <v xml:space="preserve">ANDRŠ Jakub </v>
      </c>
      <c r="E80" s="67" t="str">
        <f>VLOOKUP(B80,STARTOVKA,4,0)</f>
        <v>KC KOOPERATIVA SG JABLONEC N.N</v>
      </c>
      <c r="F80" s="68">
        <f>VLOOKUP(B80,STARTOVKA,5,0)</f>
        <v>12251</v>
      </c>
      <c r="G80" s="69" t="str">
        <f>VLOOKUP(B80,STARTOVKA,6,0)</f>
        <v>JUNIOR</v>
      </c>
      <c r="H80" s="69" t="str">
        <f>VLOOKUP(B80,STARTOVKA,7,0)</f>
        <v>KOO</v>
      </c>
      <c r="I80" s="338">
        <v>0.422222222222226</v>
      </c>
      <c r="J80" s="33"/>
      <c r="K80" s="33"/>
    </row>
    <row r="81" spans="1:11" s="71" customFormat="1" ht="13.7" customHeight="1" x14ac:dyDescent="0.2">
      <c r="A81" s="55">
        <v>70</v>
      </c>
      <c r="B81" s="115">
        <v>45</v>
      </c>
      <c r="C81" s="65" t="str">
        <f>VLOOKUP(B81,STARTOVKA,2,0)</f>
        <v>CZE19960630</v>
      </c>
      <c r="D81" s="66" t="str">
        <f>VLOOKUP(B81,STARTOVKA,3,0)</f>
        <v xml:space="preserve">LEHKÝ Roman </v>
      </c>
      <c r="E81" s="67" t="str">
        <f>VLOOKUP(B81,STARTOVKA,4,0)</f>
        <v>KC KOOPERATIVA SG JABLONEC N.N</v>
      </c>
      <c r="F81" s="68">
        <f>VLOOKUP(B81,STARTOVKA,5,0)</f>
        <v>9859</v>
      </c>
      <c r="G81" s="69" t="str">
        <f>VLOOKUP(B81,STARTOVKA,6,0)</f>
        <v>JUNIOR</v>
      </c>
      <c r="H81" s="69" t="str">
        <f>VLOOKUP(B81,STARTOVKA,7,0)</f>
        <v>KOO</v>
      </c>
      <c r="I81" s="338">
        <v>0.42291666666666999</v>
      </c>
      <c r="J81" s="33"/>
      <c r="K81" s="33"/>
    </row>
    <row r="82" spans="1:11" s="71" customFormat="1" ht="13.7" customHeight="1" x14ac:dyDescent="0.2">
      <c r="A82" s="55">
        <v>71</v>
      </c>
      <c r="B82" s="115">
        <v>154</v>
      </c>
      <c r="C82" s="65" t="str">
        <f>VLOOKUP(B82,STARTOVKA,2,0)</f>
        <v>CZE19970227</v>
      </c>
      <c r="D82" s="66" t="str">
        <f>VLOOKUP(B82,STARTOVKA,3,0)</f>
        <v>PAVKA Filip</v>
      </c>
      <c r="E82" s="67" t="str">
        <f>VLOOKUP(B82,STARTOVKA,4,0)</f>
        <v>STEVENS ZNOJMO</v>
      </c>
      <c r="F82" s="68">
        <f>VLOOKUP(B82,STARTOVKA,5,0)</f>
        <v>20126</v>
      </c>
      <c r="G82" s="69" t="str">
        <f>VLOOKUP(B82,STARTOVKA,6,0)</f>
        <v>JUNIOR*</v>
      </c>
      <c r="H82" s="69" t="str">
        <f>VLOOKUP(B82,STARTOVKA,7,0)</f>
        <v>SKC</v>
      </c>
      <c r="I82" s="338">
        <v>0.42361111111111499</v>
      </c>
      <c r="J82" s="33"/>
      <c r="K82" s="33"/>
    </row>
    <row r="83" spans="1:11" s="71" customFormat="1" ht="13.7" customHeight="1" x14ac:dyDescent="0.2">
      <c r="A83" s="55">
        <v>72</v>
      </c>
      <c r="B83" s="115">
        <v>134</v>
      </c>
      <c r="C83" s="65" t="str">
        <f>VLOOKUP(B83,STARTOVKA,2,0)</f>
        <v>AUT19960910</v>
      </c>
      <c r="D83" s="66" t="str">
        <f>VLOOKUP(B83,STARTOVKA,3,0)</f>
        <v>HUBER Marcel</v>
      </c>
      <c r="E83" s="67" t="str">
        <f>VLOOKUP(B83,STARTOVKA,4,0)</f>
        <v>RC ARBÖ WELS GOURMETFEIN</v>
      </c>
      <c r="F83" s="68">
        <f>VLOOKUP(B83,STARTOVKA,5,0)</f>
        <v>100090</v>
      </c>
      <c r="G83" s="69" t="str">
        <f>VLOOKUP(B83,STARTOVKA,6,0)</f>
        <v>JUNIOR</v>
      </c>
      <c r="H83" s="69" t="str">
        <f>VLOOKUP(B83,STARTOVKA,7,0)</f>
        <v>RCA</v>
      </c>
      <c r="I83" s="338">
        <v>0.42430555555555899</v>
      </c>
      <c r="J83" s="33"/>
      <c r="K83" s="33"/>
    </row>
    <row r="84" spans="1:11" s="71" customFormat="1" ht="13.7" customHeight="1" x14ac:dyDescent="0.2">
      <c r="A84" s="55">
        <v>73</v>
      </c>
      <c r="B84" s="115">
        <v>84</v>
      </c>
      <c r="C84" s="65" t="str">
        <f>VLOOKUP(B84,STARTOVKA,2,0)</f>
        <v>BEL19970116</v>
      </c>
      <c r="D84" s="66" t="str">
        <f>VLOOKUP(B84,STARTOVKA,3,0)</f>
        <v>PENNINCK Jens</v>
      </c>
      <c r="E84" s="67" t="str">
        <f>VLOOKUP(B84,STARTOVKA,4,0)</f>
        <v>VZW TIELTSE RENNERSCLUB - JIELKER GELDHOF</v>
      </c>
      <c r="F84" s="68">
        <f>VLOOKUP(B84,STARTOVKA,5,0)</f>
        <v>35143</v>
      </c>
      <c r="G84" s="69" t="str">
        <f>VLOOKUP(B84,STARTOVKA,6,0)</f>
        <v>JUNIOR*</v>
      </c>
      <c r="H84" s="69" t="str">
        <f>VLOOKUP(B84,STARTOVKA,7,0)</f>
        <v>KOV</v>
      </c>
      <c r="I84" s="338">
        <v>0.42500000000000399</v>
      </c>
      <c r="J84" s="33"/>
      <c r="K84" s="33"/>
    </row>
    <row r="85" spans="1:11" s="71" customFormat="1" ht="13.7" customHeight="1" x14ac:dyDescent="0.2">
      <c r="A85" s="55">
        <v>74</v>
      </c>
      <c r="B85" s="115">
        <v>162</v>
      </c>
      <c r="C85" s="65" t="str">
        <f>VLOOKUP(B85,STARTOVKA,2,0)</f>
        <v>RUS19971119</v>
      </c>
      <c r="D85" s="66" t="str">
        <f>VLOOKUP(B85,STARTOVKA,3,0)</f>
        <v>NECHAEV Vladislav</v>
      </c>
      <c r="E85" s="67" t="str">
        <f>VLOOKUP(B85,STARTOVKA,4,0)</f>
        <v>RUSSIAN CYCLING FEDERATION</v>
      </c>
      <c r="F85" s="68" t="str">
        <f>VLOOKUP(B85,STARTOVKA,5,0)</f>
        <v>B0275</v>
      </c>
      <c r="G85" s="69" t="str">
        <f>VLOOKUP(B85,STARTOVKA,6,0)</f>
        <v>JUNIOR*</v>
      </c>
      <c r="H85" s="69" t="str">
        <f>VLOOKUP(B85,STARTOVKA,7,0)</f>
        <v>RUS</v>
      </c>
      <c r="I85" s="338">
        <v>0.42569444444444798</v>
      </c>
      <c r="J85" s="33"/>
      <c r="K85" s="33"/>
    </row>
    <row r="86" spans="1:11" s="71" customFormat="1" ht="13.7" customHeight="1" x14ac:dyDescent="0.2">
      <c r="A86" s="55">
        <v>75</v>
      </c>
      <c r="B86" s="115">
        <v>62</v>
      </c>
      <c r="C86" s="65" t="str">
        <f>VLOOKUP(B86,STARTOVKA,2,0)</f>
        <v>POL19970228</v>
      </c>
      <c r="D86" s="66" t="str">
        <f>VLOOKUP(B86,STARTOVKA,3,0)</f>
        <v>SKIBIŃSKI Krzysztof</v>
      </c>
      <c r="E86" s="67" t="str">
        <f>VLOOKUP(B86,STARTOVKA,4,0)</f>
        <v xml:space="preserve">DSR AUTHOR GÓRNIK WAŁBRZYCH </v>
      </c>
      <c r="F86" s="68" t="str">
        <f>VLOOKUP(B86,STARTOVKA,5,0)</f>
        <v>DLS161</v>
      </c>
      <c r="G86" s="69" t="str">
        <f>VLOOKUP(B86,STARTOVKA,6,0)</f>
        <v>JUNIOR*</v>
      </c>
      <c r="H86" s="69" t="str">
        <f>VLOOKUP(B86,STARTOVKA,7,0)</f>
        <v>GOR</v>
      </c>
      <c r="I86" s="338">
        <v>0.42638888888889298</v>
      </c>
      <c r="J86" s="33"/>
      <c r="K86" s="33"/>
    </row>
    <row r="87" spans="1:11" s="71" customFormat="1" ht="13.7" customHeight="1" x14ac:dyDescent="0.2">
      <c r="A87" s="55">
        <v>76</v>
      </c>
      <c r="B87" s="115">
        <v>8</v>
      </c>
      <c r="C87" s="65" t="str">
        <f>VLOOKUP(B87,STARTOVKA,2,0)</f>
        <v>GER19980416</v>
      </c>
      <c r="D87" s="66" t="str">
        <f>VLOOKUP(B87,STARTOVKA,3,0)</f>
        <v>KÄßMANN Fabian</v>
      </c>
      <c r="E87" s="67" t="str">
        <f>VLOOKUP(B87,STARTOVKA,4,0)</f>
        <v>1.RSV 1886 GREIZ</v>
      </c>
      <c r="F87" s="68" t="str">
        <f>VLOOKUP(B87,STARTOVKA,5,0)</f>
        <v>THÜ173410</v>
      </c>
      <c r="G87" s="69" t="str">
        <f>VLOOKUP(B87,STARTOVKA,6,0)</f>
        <v>CADET</v>
      </c>
      <c r="H87" s="69" t="str">
        <f>VLOOKUP(B87,STARTOVKA,7,0)</f>
        <v>TUR</v>
      </c>
      <c r="I87" s="338">
        <v>0.42708333333333698</v>
      </c>
      <c r="J87" s="33"/>
      <c r="K87" s="33"/>
    </row>
    <row r="88" spans="1:11" s="71" customFormat="1" ht="13.7" customHeight="1" x14ac:dyDescent="0.2">
      <c r="A88" s="55">
        <v>77</v>
      </c>
      <c r="B88" s="115">
        <v>148</v>
      </c>
      <c r="C88" s="65" t="str">
        <f>VLOOKUP(B88,STARTOVKA,2,0)</f>
        <v>CZE19960522</v>
      </c>
      <c r="D88" s="66" t="str">
        <f>VLOOKUP(B88,STARTOVKA,3,0)</f>
        <v xml:space="preserve">PUDL Tomáš </v>
      </c>
      <c r="E88" s="67" t="str">
        <f>VLOOKUP(B88,STARTOVKA,4,0)</f>
        <v xml:space="preserve">MAPEI CYKLO KAŇKOVSKÝ </v>
      </c>
      <c r="F88" s="68">
        <f>VLOOKUP(B88,STARTOVKA,5,0)</f>
        <v>19342</v>
      </c>
      <c r="G88" s="69" t="str">
        <f>VLOOKUP(B88,STARTOVKA,6,0)</f>
        <v>JUNIOR</v>
      </c>
      <c r="H88" s="69" t="str">
        <f>VLOOKUP(B88,STARTOVKA,7,0)</f>
        <v>MAP</v>
      </c>
      <c r="I88" s="338">
        <v>0.42777777777778198</v>
      </c>
      <c r="J88" s="33"/>
      <c r="K88" s="33"/>
    </row>
    <row r="89" spans="1:11" s="71" customFormat="1" ht="13.7" customHeight="1" x14ac:dyDescent="0.2">
      <c r="A89" s="55">
        <v>78</v>
      </c>
      <c r="B89" s="115">
        <v>57</v>
      </c>
      <c r="C89" s="65" t="str">
        <f>VLOOKUP(B89,STARTOVKA,2,0)</f>
        <v>POL19970825</v>
      </c>
      <c r="D89" s="66" t="str">
        <f>VLOOKUP(B89,STARTOVKA,3,0)</f>
        <v>GRZEGORZYCA Dominik</v>
      </c>
      <c r="E89" s="67" t="str">
        <f>VLOOKUP(B89,STARTOVKA,4,0)</f>
        <v>GRUPA KOLARSKA GLIWICE BA</v>
      </c>
      <c r="F89" s="68" t="str">
        <f>VLOOKUP(B89,STARTOVKA,5,0)</f>
        <v>SLA008</v>
      </c>
      <c r="G89" s="69" t="str">
        <f>VLOOKUP(B89,STARTOVKA,6,0)</f>
        <v>JUNIOR*</v>
      </c>
      <c r="H89" s="69" t="str">
        <f>VLOOKUP(B89,STARTOVKA,7,0)</f>
        <v>GLI</v>
      </c>
      <c r="I89" s="338">
        <v>0.42847222222222597</v>
      </c>
      <c r="J89" s="33"/>
      <c r="K89" s="33"/>
    </row>
    <row r="90" spans="1:11" s="71" customFormat="1" ht="13.7" customHeight="1" x14ac:dyDescent="0.2">
      <c r="A90" s="55">
        <v>79</v>
      </c>
      <c r="B90" s="115">
        <v>123</v>
      </c>
      <c r="C90" s="65" t="str">
        <f>VLOOKUP(B90,STARTOVKA,2,0)</f>
        <v>CZE19971015</v>
      </c>
      <c r="D90" s="66" t="str">
        <f>VLOOKUP(B90,STARTOVKA,3,0)</f>
        <v xml:space="preserve">STRUPEK Matyáš </v>
      </c>
      <c r="E90" s="67" t="str">
        <f>VLOOKUP(B90,STARTOVKA,4,0)</f>
        <v xml:space="preserve">SKC TUFO PROSTĚJOV </v>
      </c>
      <c r="F90" s="68">
        <f>VLOOKUP(B90,STARTOVKA,5,0)</f>
        <v>11747</v>
      </c>
      <c r="G90" s="69" t="str">
        <f>VLOOKUP(B90,STARTOVKA,6,0)</f>
        <v>JUNIOR*</v>
      </c>
      <c r="H90" s="69" t="str">
        <f>VLOOKUP(B90,STARTOVKA,7,0)</f>
        <v>SKC</v>
      </c>
      <c r="I90" s="338">
        <v>0.42916666666667103</v>
      </c>
      <c r="J90" s="33"/>
      <c r="K90" s="33"/>
    </row>
    <row r="91" spans="1:11" s="71" customFormat="1" ht="13.7" customHeight="1" x14ac:dyDescent="0.2">
      <c r="A91" s="55">
        <v>80</v>
      </c>
      <c r="B91" s="115">
        <v>96</v>
      </c>
      <c r="C91" s="65" t="str">
        <f>VLOOKUP(B91,STARTOVKA,2,0)</f>
        <v>CZE19960516</v>
      </c>
      <c r="D91" s="66" t="str">
        <f>VLOOKUP(B91,STARTOVKA,3,0)</f>
        <v xml:space="preserve">SCHMIDT Vít </v>
      </c>
      <c r="E91" s="67" t="str">
        <f>VLOOKUP(B91,STARTOVKA,4,0)</f>
        <v xml:space="preserve">TJ FAVORIT BRNO </v>
      </c>
      <c r="F91" s="68">
        <f>VLOOKUP(B91,STARTOVKA,5,0)</f>
        <v>8369</v>
      </c>
      <c r="G91" s="69" t="str">
        <f>VLOOKUP(B91,STARTOVKA,6,0)</f>
        <v>JUNIOR</v>
      </c>
      <c r="H91" s="69" t="str">
        <f>VLOOKUP(B91,STARTOVKA,7,0)</f>
        <v>FAV</v>
      </c>
      <c r="I91" s="338">
        <v>0.42986111111111502</v>
      </c>
      <c r="J91" s="33"/>
      <c r="K91" s="33"/>
    </row>
    <row r="92" spans="1:11" s="71" customFormat="1" ht="13.7" customHeight="1" x14ac:dyDescent="0.2">
      <c r="A92" s="55">
        <v>81</v>
      </c>
      <c r="B92" s="115">
        <v>17</v>
      </c>
      <c r="C92" s="65" t="str">
        <f>VLOOKUP(B92,STARTOVKA,2,0)</f>
        <v>GER19980912</v>
      </c>
      <c r="D92" s="66" t="str">
        <f>VLOOKUP(B92,STARTOVKA,3,0)</f>
        <v>CLAUSS Marc</v>
      </c>
      <c r="E92" s="67" t="str">
        <f>VLOOKUP(B92,STARTOVKA,4,0)</f>
        <v>JUNIOREN SCHWALBE TEAM SACHSEN</v>
      </c>
      <c r="F92" s="68" t="str">
        <f>VLOOKUP(B92,STARTOVKA,5,0)</f>
        <v>SAC 135276</v>
      </c>
      <c r="G92" s="69" t="str">
        <f>VLOOKUP(B92,STARTOVKA,6,0)</f>
        <v>CADET</v>
      </c>
      <c r="H92" s="69" t="str">
        <f>VLOOKUP(B92,STARTOVKA,7,0)</f>
        <v>SCW</v>
      </c>
      <c r="I92" s="338">
        <v>0.43055555555556002</v>
      </c>
      <c r="J92" s="33"/>
      <c r="K92" s="33"/>
    </row>
    <row r="93" spans="1:11" s="71" customFormat="1" ht="13.7" customHeight="1" x14ac:dyDescent="0.2">
      <c r="A93" s="55">
        <v>82</v>
      </c>
      <c r="B93" s="115">
        <v>63</v>
      </c>
      <c r="C93" s="65" t="str">
        <f>VLOOKUP(B93,STARTOVKA,2,0)</f>
        <v>POL19960116</v>
      </c>
      <c r="D93" s="66" t="str">
        <f>VLOOKUP(B93,STARTOVKA,3,0)</f>
        <v>GORZAWSKI Kamil</v>
      </c>
      <c r="E93" s="67" t="str">
        <f>VLOOKUP(B93,STARTOVKA,4,0)</f>
        <v xml:space="preserve">DSR AUTHOR GÓRNIK WAŁBRZYCH </v>
      </c>
      <c r="F93" s="68" t="str">
        <f>VLOOKUP(B93,STARTOVKA,5,0)</f>
        <v>DLS164</v>
      </c>
      <c r="G93" s="69" t="str">
        <f>VLOOKUP(B93,STARTOVKA,6,0)</f>
        <v>JUNIOR</v>
      </c>
      <c r="H93" s="69" t="str">
        <f>VLOOKUP(B93,STARTOVKA,7,0)</f>
        <v>GOR</v>
      </c>
      <c r="I93" s="338">
        <v>0.43125000000000402</v>
      </c>
      <c r="J93" s="33"/>
      <c r="K93" s="33"/>
    </row>
    <row r="94" spans="1:11" s="71" customFormat="1" ht="13.7" customHeight="1" x14ac:dyDescent="0.2">
      <c r="A94" s="55">
        <v>83</v>
      </c>
      <c r="B94" s="115">
        <v>24</v>
      </c>
      <c r="C94" s="65" t="str">
        <f>VLOOKUP(B94,STARTOVKA,2,0)</f>
        <v>GER19980223</v>
      </c>
      <c r="D94" s="66" t="str">
        <f>VLOOKUP(B94,STARTOVKA,3,0)</f>
        <v>PLAMBECK Philipp</v>
      </c>
      <c r="E94" s="67" t="str">
        <f>VLOOKUP(B94,STARTOVKA,4,0)</f>
        <v>RG BERLIN</v>
      </c>
      <c r="F94" s="68" t="str">
        <f>VLOOKUP(B94,STARTOVKA,5,0)</f>
        <v>HAM062726</v>
      </c>
      <c r="G94" s="69" t="str">
        <f>VLOOKUP(B94,STARTOVKA,6,0)</f>
        <v>CADET</v>
      </c>
      <c r="H94" s="69" t="str">
        <f>VLOOKUP(B94,STARTOVKA,7,0)</f>
        <v>RGB</v>
      </c>
      <c r="I94" s="338">
        <v>0.43194444444444902</v>
      </c>
      <c r="J94" s="33"/>
      <c r="K94" s="33"/>
    </row>
    <row r="95" spans="1:11" s="71" customFormat="1" ht="13.7" customHeight="1" x14ac:dyDescent="0.2">
      <c r="A95" s="55">
        <v>84</v>
      </c>
      <c r="B95" s="115">
        <v>163</v>
      </c>
      <c r="C95" s="65" t="str">
        <f>VLOOKUP(B95,STARTOVKA,2,0)</f>
        <v>RUS19970527</v>
      </c>
      <c r="D95" s="66" t="str">
        <f>VLOOKUP(B95,STARTOVKA,3,0)</f>
        <v>PLAKUSHKIN Sergey</v>
      </c>
      <c r="E95" s="67" t="str">
        <f>VLOOKUP(B95,STARTOVKA,4,0)</f>
        <v>RUSSIAN CYCLING FEDERATION</v>
      </c>
      <c r="F95" s="68" t="str">
        <f>VLOOKUP(B95,STARTOVKA,5,0)</f>
        <v>B0277</v>
      </c>
      <c r="G95" s="69" t="str">
        <f>VLOOKUP(B95,STARTOVKA,6,0)</f>
        <v>JUNIOR*</v>
      </c>
      <c r="H95" s="69" t="str">
        <f>VLOOKUP(B95,STARTOVKA,7,0)</f>
        <v>RUS</v>
      </c>
      <c r="I95" s="338">
        <v>0.43263888888889301</v>
      </c>
      <c r="J95" s="33"/>
      <c r="K95" s="33"/>
    </row>
    <row r="96" spans="1:11" s="71" customFormat="1" ht="13.7" customHeight="1" x14ac:dyDescent="0.2">
      <c r="A96" s="55">
        <v>85</v>
      </c>
      <c r="B96" s="115">
        <v>49</v>
      </c>
      <c r="C96" s="65" t="str">
        <f>VLOOKUP(B96,STARTOVKA,2,0)</f>
        <v>CZE19960703</v>
      </c>
      <c r="D96" s="66" t="str">
        <f>VLOOKUP(B96,STARTOVKA,3,0)</f>
        <v xml:space="preserve">ŠÍREK Adrian </v>
      </c>
      <c r="E96" s="67" t="str">
        <f>VLOOKUP(B96,STARTOVKA,4,0)</f>
        <v>KC KOOPERATIVA SG JABLONEC N.N</v>
      </c>
      <c r="F96" s="68">
        <f>VLOOKUP(B96,STARTOVKA,5,0)</f>
        <v>12955</v>
      </c>
      <c r="G96" s="69" t="str">
        <f>VLOOKUP(B96,STARTOVKA,6,0)</f>
        <v>JUNIOR</v>
      </c>
      <c r="H96" s="69" t="str">
        <f>VLOOKUP(B96,STARTOVKA,7,0)</f>
        <v>KOO</v>
      </c>
      <c r="I96" s="338">
        <v>0.43333333333333801</v>
      </c>
      <c r="J96" s="33"/>
      <c r="K96" s="33"/>
    </row>
    <row r="97" spans="1:11" s="71" customFormat="1" ht="13.7" customHeight="1" x14ac:dyDescent="0.2">
      <c r="A97" s="55">
        <v>86</v>
      </c>
      <c r="B97" s="115">
        <v>48</v>
      </c>
      <c r="C97" s="65" t="str">
        <f>VLOOKUP(B97,STARTOVKA,2,0)</f>
        <v>CZE19981009</v>
      </c>
      <c r="D97" s="66" t="str">
        <f>VLOOKUP(B97,STARTOVKA,3,0)</f>
        <v xml:space="preserve">SIRŮČEK Václav </v>
      </c>
      <c r="E97" s="67" t="str">
        <f>VLOOKUP(B97,STARTOVKA,4,0)</f>
        <v>KC KOOPERATIVA SG JABLONEC N.N</v>
      </c>
      <c r="F97" s="68">
        <f>VLOOKUP(B97,STARTOVKA,5,0)</f>
        <v>8749</v>
      </c>
      <c r="G97" s="69" t="str">
        <f>VLOOKUP(B97,STARTOVKA,6,0)</f>
        <v>CADET</v>
      </c>
      <c r="H97" s="69" t="str">
        <f>VLOOKUP(B97,STARTOVKA,7,0)</f>
        <v>KOO</v>
      </c>
      <c r="I97" s="338">
        <v>0.43402777777778201</v>
      </c>
      <c r="J97" s="33"/>
      <c r="K97" s="33"/>
    </row>
    <row r="98" spans="1:11" s="71" customFormat="1" ht="13.7" customHeight="1" x14ac:dyDescent="0.2">
      <c r="A98" s="55">
        <v>87</v>
      </c>
      <c r="B98" s="115">
        <v>22</v>
      </c>
      <c r="C98" s="65" t="str">
        <f>VLOOKUP(B98,STARTOVKA,2,0)</f>
        <v>GER19980505</v>
      </c>
      <c r="D98" s="66" t="str">
        <f>VLOOKUP(B98,STARTOVKA,3,0)</f>
        <v>HAUPT Tarik</v>
      </c>
      <c r="E98" s="67" t="str">
        <f>VLOOKUP(B98,STARTOVKA,4,0)</f>
        <v>RG BERLIN</v>
      </c>
      <c r="F98" s="68" t="str">
        <f>VLOOKUP(B98,STARTOVKA,5,0)</f>
        <v>BER 032308</v>
      </c>
      <c r="G98" s="69" t="str">
        <f>VLOOKUP(B98,STARTOVKA,6,0)</f>
        <v>CADET</v>
      </c>
      <c r="H98" s="69" t="str">
        <f>VLOOKUP(B98,STARTOVKA,7,0)</f>
        <v>RGB</v>
      </c>
      <c r="I98" s="338">
        <v>0.43472222222222701</v>
      </c>
      <c r="J98" s="33"/>
      <c r="K98" s="33"/>
    </row>
    <row r="99" spans="1:11" s="71" customFormat="1" ht="13.7" customHeight="1" x14ac:dyDescent="0.2">
      <c r="A99" s="55">
        <v>88</v>
      </c>
      <c r="B99" s="115">
        <v>34</v>
      </c>
      <c r="C99" s="65" t="str">
        <f>VLOOKUP(B99,STARTOVKA,2,0)</f>
        <v>CZE19960513</v>
      </c>
      <c r="D99" s="66" t="str">
        <f>VLOOKUP(B99,STARTOVKA,3,0)</f>
        <v xml:space="preserve">SCHUBERT Štěpán </v>
      </c>
      <c r="E99" s="67" t="str">
        <f>VLOOKUP(B99,STARTOVKA,4,0)</f>
        <v xml:space="preserve">REMERX MERIDA TEAM JUNIOR </v>
      </c>
      <c r="F99" s="68">
        <f>VLOOKUP(B99,STARTOVKA,5,0)</f>
        <v>19574</v>
      </c>
      <c r="G99" s="69" t="str">
        <f>VLOOKUP(B99,STARTOVKA,6,0)</f>
        <v>JUNIOR</v>
      </c>
      <c r="H99" s="69" t="str">
        <f>VLOOKUP(B99,STARTOVKA,7,0)</f>
        <v>REM</v>
      </c>
      <c r="I99" s="338">
        <v>0.435416666666671</v>
      </c>
      <c r="J99" s="33"/>
      <c r="K99" s="33"/>
    </row>
    <row r="100" spans="1:11" s="71" customFormat="1" ht="13.7" customHeight="1" x14ac:dyDescent="0.2">
      <c r="A100" s="55">
        <v>89</v>
      </c>
      <c r="B100" s="115">
        <v>3</v>
      </c>
      <c r="C100" s="65" t="str">
        <f>VLOOKUP(B100,STARTOVKA,2,0)</f>
        <v>GER19970102</v>
      </c>
      <c r="D100" s="66" t="str">
        <f>VLOOKUP(B100,STARTOVKA,3,0)</f>
        <v>ZEISE Paul</v>
      </c>
      <c r="E100" s="67" t="str">
        <f>VLOOKUP(B100,STARTOVKA,4,0)</f>
        <v>RSC TURBINE ERFURT</v>
      </c>
      <c r="F100" s="68" t="str">
        <f>VLOOKUP(B100,STARTOVKA,5,0)</f>
        <v>THÜ173430</v>
      </c>
      <c r="G100" s="69" t="str">
        <f>VLOOKUP(B100,STARTOVKA,6,0)</f>
        <v>JUNIOR*</v>
      </c>
      <c r="H100" s="69" t="str">
        <f>VLOOKUP(B100,STARTOVKA,7,0)</f>
        <v>TUR</v>
      </c>
      <c r="I100" s="338">
        <v>0.436111111111116</v>
      </c>
      <c r="J100" s="33"/>
      <c r="K100" s="33"/>
    </row>
    <row r="101" spans="1:11" s="71" customFormat="1" ht="13.7" customHeight="1" x14ac:dyDescent="0.2">
      <c r="A101" s="55">
        <v>90</v>
      </c>
      <c r="B101" s="115">
        <v>166</v>
      </c>
      <c r="C101" s="65" t="str">
        <f>VLOOKUP(B101,STARTOVKA,2,0)</f>
        <v>RUS19960101</v>
      </c>
      <c r="D101" s="66" t="str">
        <f>VLOOKUP(B101,STARTOVKA,3,0)</f>
        <v xml:space="preserve">BEZDENEZHNYKH Vadim </v>
      </c>
      <c r="E101" s="67" t="str">
        <f>VLOOKUP(B101,STARTOVKA,4,0)</f>
        <v>RUSSIAN CYCLING FEDERATION</v>
      </c>
      <c r="F101" s="68" t="str">
        <f>VLOOKUP(B101,STARTOVKA,5,0)</f>
        <v>B0271</v>
      </c>
      <c r="G101" s="69" t="str">
        <f>VLOOKUP(B101,STARTOVKA,6,0)</f>
        <v>JUNIOR</v>
      </c>
      <c r="H101" s="69" t="str">
        <f>VLOOKUP(B101,STARTOVKA,7,0)</f>
        <v>RUS</v>
      </c>
      <c r="I101" s="338">
        <v>0.43680555555556</v>
      </c>
      <c r="J101" s="33"/>
      <c r="K101" s="33"/>
    </row>
    <row r="102" spans="1:11" s="71" customFormat="1" ht="13.7" customHeight="1" x14ac:dyDescent="0.2">
      <c r="A102" s="55">
        <v>91</v>
      </c>
      <c r="B102" s="115">
        <v>173</v>
      </c>
      <c r="C102" s="65" t="str">
        <f>VLOOKUP(B102,STARTOVKA,2,0)</f>
        <v>SVK19970117</v>
      </c>
      <c r="D102" s="66" t="str">
        <f>VLOOKUP(B102,STARTOVKA,3,0)</f>
        <v>PORUBAN Dominik</v>
      </c>
      <c r="E102" s="67" t="str">
        <f>VLOOKUP(B102,STARTOVKA,4,0)</f>
        <v xml:space="preserve">SLOVAK CYCLING FEDERATION </v>
      </c>
      <c r="F102" s="68">
        <f>VLOOKUP(B102,STARTOVKA,5,0)</f>
        <v>6477</v>
      </c>
      <c r="G102" s="69" t="str">
        <f>VLOOKUP(B102,STARTOVKA,6,0)</f>
        <v>JUNIOR*</v>
      </c>
      <c r="H102" s="69" t="str">
        <f>VLOOKUP(B102,STARTOVKA,7,0)</f>
        <v>SVK</v>
      </c>
      <c r="I102" s="338">
        <v>0.437500000000005</v>
      </c>
      <c r="J102" s="33"/>
      <c r="K102" s="33"/>
    </row>
    <row r="103" spans="1:11" s="71" customFormat="1" ht="13.7" customHeight="1" x14ac:dyDescent="0.2">
      <c r="A103" s="55">
        <v>92</v>
      </c>
      <c r="B103" s="115">
        <v>185</v>
      </c>
      <c r="C103" s="65" t="str">
        <f>VLOOKUP(B103,STARTOVKA,2,0)</f>
        <v>AUT19960302</v>
      </c>
      <c r="D103" s="66" t="str">
        <f>VLOOKUP(B103,STARTOVKA,3,0)</f>
        <v>TAFERNER Stefan</v>
      </c>
      <c r="E103" s="67" t="str">
        <f>VLOOKUP(B103,STARTOVKA,4,0)</f>
        <v xml:space="preserve">LRV STEIERMARK </v>
      </c>
      <c r="F103" s="68">
        <f>VLOOKUP(B103,STARTOVKA,5,0)</f>
        <v>100831</v>
      </c>
      <c r="G103" s="69" t="str">
        <f>VLOOKUP(B103,STARTOVKA,6,0)</f>
        <v>JUNIOR</v>
      </c>
      <c r="H103" s="69" t="str">
        <f>VLOOKUP(B103,STARTOVKA,7,0)</f>
        <v>LRV</v>
      </c>
      <c r="I103" s="338">
        <v>0.43819444444444899</v>
      </c>
      <c r="J103" s="33"/>
      <c r="K103" s="33"/>
    </row>
    <row r="104" spans="1:11" s="71" customFormat="1" ht="13.7" customHeight="1" x14ac:dyDescent="0.2">
      <c r="A104" s="55">
        <v>93</v>
      </c>
      <c r="B104" s="115">
        <v>106</v>
      </c>
      <c r="C104" s="65" t="str">
        <f>VLOOKUP(B104,STARTOVKA,2,0)</f>
        <v>CZE19970109</v>
      </c>
      <c r="D104" s="66" t="str">
        <f>VLOOKUP(B104,STARTOVKA,3,0)</f>
        <v xml:space="preserve">SVATEK Miroslav </v>
      </c>
      <c r="E104" s="67" t="str">
        <f>VLOOKUP(B104,STARTOVKA,4,0)</f>
        <v xml:space="preserve">PROFI SPORT CHEB </v>
      </c>
      <c r="F104" s="68">
        <f>VLOOKUP(B104,STARTOVKA,5,0)</f>
        <v>9623</v>
      </c>
      <c r="G104" s="69" t="str">
        <f>VLOOKUP(B104,STARTOVKA,6,0)</f>
        <v>JUNIOR*</v>
      </c>
      <c r="H104" s="69" t="str">
        <f>VLOOKUP(B104,STARTOVKA,7,0)</f>
        <v>LOU</v>
      </c>
      <c r="I104" s="338">
        <v>0.43888888888889399</v>
      </c>
      <c r="J104" s="33"/>
      <c r="K104" s="33"/>
    </row>
    <row r="105" spans="1:11" s="71" customFormat="1" ht="13.7" customHeight="1" x14ac:dyDescent="0.2">
      <c r="A105" s="55">
        <v>94</v>
      </c>
      <c r="B105" s="115">
        <v>171</v>
      </c>
      <c r="C105" s="65" t="str">
        <f>VLOOKUP(B105,STARTOVKA,2,0)</f>
        <v>SVK19970301</v>
      </c>
      <c r="D105" s="66" t="str">
        <f>VLOOKUP(B105,STARTOVKA,3,0)</f>
        <v>KNIHA Ladislav</v>
      </c>
      <c r="E105" s="67" t="str">
        <f>VLOOKUP(B105,STARTOVKA,4,0)</f>
        <v xml:space="preserve">SLOVAK CYCLING FEDERATION </v>
      </c>
      <c r="F105" s="68">
        <f>VLOOKUP(B105,STARTOVKA,5,0)</f>
        <v>6788</v>
      </c>
      <c r="G105" s="69" t="str">
        <f>VLOOKUP(B105,STARTOVKA,6,0)</f>
        <v>JUNIOR*</v>
      </c>
      <c r="H105" s="69" t="str">
        <f>VLOOKUP(B105,STARTOVKA,7,0)</f>
        <v>SVK</v>
      </c>
      <c r="I105" s="338">
        <v>0.43958333333333799</v>
      </c>
      <c r="J105" s="33"/>
      <c r="K105" s="33"/>
    </row>
    <row r="106" spans="1:11" s="71" customFormat="1" ht="13.7" customHeight="1" x14ac:dyDescent="0.2">
      <c r="A106" s="55">
        <v>95</v>
      </c>
      <c r="B106" s="115">
        <v>124</v>
      </c>
      <c r="C106" s="65" t="str">
        <f>VLOOKUP(B106,STARTOVKA,2,0)</f>
        <v>CZE19970613</v>
      </c>
      <c r="D106" s="66" t="str">
        <f>VLOOKUP(B106,STARTOVKA,3,0)</f>
        <v xml:space="preserve">ŠÁNA Jiří </v>
      </c>
      <c r="E106" s="67" t="str">
        <f>VLOOKUP(B106,STARTOVKA,4,0)</f>
        <v xml:space="preserve">SKC TUFO PROSTĚJOV </v>
      </c>
      <c r="F106" s="68">
        <f>VLOOKUP(B106,STARTOVKA,5,0)</f>
        <v>8743</v>
      </c>
      <c r="G106" s="69" t="str">
        <f>VLOOKUP(B106,STARTOVKA,6,0)</f>
        <v>JUNIOR*</v>
      </c>
      <c r="H106" s="69" t="str">
        <f>VLOOKUP(B106,STARTOVKA,7,0)</f>
        <v>SKC</v>
      </c>
      <c r="I106" s="338">
        <v>0.44027777777778299</v>
      </c>
      <c r="J106" s="33"/>
      <c r="K106" s="33"/>
    </row>
    <row r="107" spans="1:11" s="71" customFormat="1" ht="13.7" customHeight="1" x14ac:dyDescent="0.2">
      <c r="A107" s="55">
        <v>96</v>
      </c>
      <c r="B107" s="115">
        <v>101</v>
      </c>
      <c r="C107" s="65" t="str">
        <f>VLOOKUP(B107,STARTOVKA,2,0)</f>
        <v>CZE19970829</v>
      </c>
      <c r="D107" s="66" t="str">
        <f>VLOOKUP(B107,STARTOVKA,3,0)</f>
        <v xml:space="preserve">BAŘTIPÁN Josef </v>
      </c>
      <c r="E107" s="67" t="str">
        <f>VLOOKUP(B107,STARTOVKA,4,0)</f>
        <v xml:space="preserve">TJ STADION LOUNY </v>
      </c>
      <c r="F107" s="68">
        <f>VLOOKUP(B107,STARTOVKA,5,0)</f>
        <v>9818</v>
      </c>
      <c r="G107" s="69" t="str">
        <f>VLOOKUP(B107,STARTOVKA,6,0)</f>
        <v>JUNIOR*</v>
      </c>
      <c r="H107" s="69" t="str">
        <f>VLOOKUP(B107,STARTOVKA,7,0)</f>
        <v>LOU</v>
      </c>
      <c r="I107" s="338">
        <v>0.44097222222222698</v>
      </c>
      <c r="J107" s="33"/>
      <c r="K107" s="33"/>
    </row>
    <row r="108" spans="1:11" s="71" customFormat="1" ht="13.7" customHeight="1" x14ac:dyDescent="0.2">
      <c r="A108" s="55">
        <v>97</v>
      </c>
      <c r="B108" s="115">
        <v>5</v>
      </c>
      <c r="C108" s="65" t="str">
        <f>VLOOKUP(B108,STARTOVKA,2,0)</f>
        <v>GER19960418</v>
      </c>
      <c r="D108" s="66" t="str">
        <f>VLOOKUP(B108,STARTOVKA,3,0)</f>
        <v>JÄGELER Robert</v>
      </c>
      <c r="E108" s="67" t="str">
        <f>VLOOKUP(B108,STARTOVKA,4,0)</f>
        <v>RV ELXLEBEN</v>
      </c>
      <c r="F108" s="68" t="str">
        <f>VLOOKUP(B108,STARTOVKA,5,0)</f>
        <v>THÜ172211</v>
      </c>
      <c r="G108" s="69" t="str">
        <f>VLOOKUP(B108,STARTOVKA,6,0)</f>
        <v>JUNIOR</v>
      </c>
      <c r="H108" s="69" t="str">
        <f>VLOOKUP(B108,STARTOVKA,7,0)</f>
        <v>TUR</v>
      </c>
      <c r="I108" s="338">
        <v>0.44166666666667198</v>
      </c>
      <c r="J108" s="33"/>
      <c r="K108" s="33"/>
    </row>
    <row r="109" spans="1:11" s="71" customFormat="1" ht="13.7" customHeight="1" x14ac:dyDescent="0.2">
      <c r="A109" s="55">
        <v>98</v>
      </c>
      <c r="B109" s="115">
        <v>161</v>
      </c>
      <c r="C109" s="65" t="str">
        <f>VLOOKUP(B109,STARTOVKA,2,0)</f>
        <v>RUS19970210</v>
      </c>
      <c r="D109" s="66" t="str">
        <f>VLOOKUP(B109,STARTOVKA,3,0)</f>
        <v>GRISHIN Maksim</v>
      </c>
      <c r="E109" s="67" t="str">
        <f>VLOOKUP(B109,STARTOVKA,4,0)</f>
        <v>RUSSIAN CYCLING FEDERATION</v>
      </c>
      <c r="F109" s="68" t="str">
        <f>VLOOKUP(B109,STARTOVKA,5,0)</f>
        <v>B0280</v>
      </c>
      <c r="G109" s="69" t="str">
        <f>VLOOKUP(B109,STARTOVKA,6,0)</f>
        <v>JUNIOR*</v>
      </c>
      <c r="H109" s="69" t="str">
        <f>VLOOKUP(B109,STARTOVKA,7,0)</f>
        <v>RUS</v>
      </c>
      <c r="I109" s="338">
        <v>0.44236111111111598</v>
      </c>
      <c r="J109" s="33"/>
      <c r="K109" s="33"/>
    </row>
    <row r="110" spans="1:11" s="71" customFormat="1" ht="13.7" customHeight="1" x14ac:dyDescent="0.2">
      <c r="A110" s="55">
        <v>99</v>
      </c>
      <c r="B110" s="115">
        <v>147</v>
      </c>
      <c r="C110" s="65" t="str">
        <f>VLOOKUP(B110,STARTOVKA,2,0)</f>
        <v>CZE19960618</v>
      </c>
      <c r="D110" s="66" t="str">
        <f>VLOOKUP(B110,STARTOVKA,3,0)</f>
        <v xml:space="preserve">PETRUŠ Jiří </v>
      </c>
      <c r="E110" s="67" t="str">
        <f>VLOOKUP(B110,STARTOVKA,4,0)</f>
        <v xml:space="preserve">MAPEI CYKLO KAŇKOVSKÝ </v>
      </c>
      <c r="F110" s="68">
        <f>VLOOKUP(B110,STARTOVKA,5,0)</f>
        <v>12841</v>
      </c>
      <c r="G110" s="69" t="str">
        <f>VLOOKUP(B110,STARTOVKA,6,0)</f>
        <v>JUNIOR</v>
      </c>
      <c r="H110" s="69" t="str">
        <f>VLOOKUP(B110,STARTOVKA,7,0)</f>
        <v>MAP</v>
      </c>
      <c r="I110" s="338">
        <v>0.44305555555556098</v>
      </c>
      <c r="J110" s="33"/>
      <c r="K110" s="33"/>
    </row>
    <row r="111" spans="1:11" s="71" customFormat="1" ht="13.7" customHeight="1" x14ac:dyDescent="0.2">
      <c r="A111" s="55">
        <v>100</v>
      </c>
      <c r="B111" s="115">
        <v>85</v>
      </c>
      <c r="C111" s="65" t="str">
        <f>VLOOKUP(B111,STARTOVKA,2,0)</f>
        <v>CZE19970804</v>
      </c>
      <c r="D111" s="66" t="str">
        <f>VLOOKUP(B111,STARTOVKA,3,0)</f>
        <v xml:space="preserve">SPUDIL Martin </v>
      </c>
      <c r="E111" s="67" t="str">
        <f>VLOOKUP(B111,STARTOVKA,4,0)</f>
        <v xml:space="preserve">SP KOLO LOAP SPECIALIZED </v>
      </c>
      <c r="F111" s="68">
        <f>VLOOKUP(B111,STARTOVKA,5,0)</f>
        <v>10880</v>
      </c>
      <c r="G111" s="69" t="str">
        <f>VLOOKUP(B111,STARTOVKA,6,0)</f>
        <v>JUNIOR*</v>
      </c>
      <c r="H111" s="69" t="str">
        <f>VLOOKUP(B111,STARTOVKA,7,0)</f>
        <v>KOV</v>
      </c>
      <c r="I111" s="338">
        <v>0.44375000000000497</v>
      </c>
      <c r="J111" s="33"/>
      <c r="K111" s="33"/>
    </row>
    <row r="112" spans="1:11" s="71" customFormat="1" ht="13.7" customHeight="1" x14ac:dyDescent="0.2">
      <c r="A112" s="55">
        <v>101</v>
      </c>
      <c r="B112" s="115">
        <v>7</v>
      </c>
      <c r="C112" s="65" t="str">
        <f>VLOOKUP(B112,STARTOVKA,2,0)</f>
        <v>GER19970419</v>
      </c>
      <c r="D112" s="66" t="str">
        <f>VLOOKUP(B112,STARTOVKA,3,0)</f>
        <v>BURCHARDT Karl</v>
      </c>
      <c r="E112" s="67" t="str">
        <f>VLOOKUP(B112,STARTOVKA,4,0)</f>
        <v>RSC TURBINE ERFURT</v>
      </c>
      <c r="F112" s="68" t="str">
        <f>VLOOKUP(B112,STARTOVKA,5,0)</f>
        <v>THÜ173418</v>
      </c>
      <c r="G112" s="69" t="str">
        <f>VLOOKUP(B112,STARTOVKA,6,0)</f>
        <v>JUNIOR*</v>
      </c>
      <c r="H112" s="69" t="str">
        <f>VLOOKUP(B112,STARTOVKA,7,0)</f>
        <v>TUR</v>
      </c>
      <c r="I112" s="338">
        <v>0.44444444444445003</v>
      </c>
      <c r="J112" s="33"/>
      <c r="K112" s="33"/>
    </row>
    <row r="113" spans="1:11" s="71" customFormat="1" ht="13.7" customHeight="1" x14ac:dyDescent="0.2">
      <c r="A113" s="55">
        <v>102</v>
      </c>
      <c r="B113" s="115">
        <v>137</v>
      </c>
      <c r="C113" s="65" t="str">
        <f>VLOOKUP(B113,STARTOVKA,2,0)</f>
        <v>AUT19960713</v>
      </c>
      <c r="D113" s="66" t="str">
        <f>VLOOKUP(B113,STARTOVKA,3,0)</f>
        <v>PÖPPL Tobias</v>
      </c>
      <c r="E113" s="67" t="str">
        <f>VLOOKUP(B113,STARTOVKA,4,0)</f>
        <v>RC WALDING</v>
      </c>
      <c r="F113" s="68">
        <f>VLOOKUP(B113,STARTOVKA,5,0)</f>
        <v>100289</v>
      </c>
      <c r="G113" s="69" t="str">
        <f>VLOOKUP(B113,STARTOVKA,6,0)</f>
        <v>JUNIOR</v>
      </c>
      <c r="H113" s="69" t="str">
        <f>VLOOKUP(B113,STARTOVKA,7,0)</f>
        <v>RCA</v>
      </c>
      <c r="I113" s="338">
        <v>0.44513888888889402</v>
      </c>
      <c r="J113" s="33"/>
      <c r="K113" s="33"/>
    </row>
    <row r="114" spans="1:11" s="71" customFormat="1" ht="13.7" customHeight="1" x14ac:dyDescent="0.2">
      <c r="A114" s="55">
        <v>103</v>
      </c>
      <c r="B114" s="115">
        <v>165</v>
      </c>
      <c r="C114" s="65" t="str">
        <f>VLOOKUP(B114,STARTOVKA,2,0)</f>
        <v>RUS19960517</v>
      </c>
      <c r="D114" s="66" t="str">
        <f>VLOOKUP(B114,STARTOVKA,3,0)</f>
        <v xml:space="preserve">MARTYSHEV Aleksandr </v>
      </c>
      <c r="E114" s="67" t="str">
        <f>VLOOKUP(B114,STARTOVKA,4,0)</f>
        <v>RUSSIAN CYCLING FEDERATION</v>
      </c>
      <c r="F114" s="68" t="str">
        <f>VLOOKUP(B114,STARTOVKA,5,0)</f>
        <v>B0270</v>
      </c>
      <c r="G114" s="69" t="str">
        <f>VLOOKUP(B114,STARTOVKA,6,0)</f>
        <v>JUNIOR</v>
      </c>
      <c r="H114" s="69" t="str">
        <f>VLOOKUP(B114,STARTOVKA,7,0)</f>
        <v>RUS</v>
      </c>
      <c r="I114" s="338">
        <v>0.44583333333333902</v>
      </c>
      <c r="J114" s="33"/>
      <c r="K114" s="33"/>
    </row>
    <row r="115" spans="1:11" s="71" customFormat="1" ht="13.7" customHeight="1" x14ac:dyDescent="0.2">
      <c r="A115" s="55">
        <v>104</v>
      </c>
      <c r="B115" s="115">
        <v>83</v>
      </c>
      <c r="C115" s="65" t="str">
        <f>VLOOKUP(B115,STARTOVKA,2,0)</f>
        <v>CZE19960724</v>
      </c>
      <c r="D115" s="66" t="str">
        <f>VLOOKUP(B115,STARTOVKA,3,0)</f>
        <v xml:space="preserve">BECHYNĚ Matěj </v>
      </c>
      <c r="E115" s="67" t="str">
        <f>VLOOKUP(B115,STARTOVKA,4,0)</f>
        <v>VZW TIELTSE RENNERSCLUB - JIELKER GELDHOF</v>
      </c>
      <c r="F115" s="68">
        <f>VLOOKUP(B115,STARTOVKA,5,0)</f>
        <v>14315</v>
      </c>
      <c r="G115" s="69" t="str">
        <f>VLOOKUP(B115,STARTOVKA,6,0)</f>
        <v>JUNIOR</v>
      </c>
      <c r="H115" s="69" t="str">
        <f>VLOOKUP(B115,STARTOVKA,7,0)</f>
        <v>KOV</v>
      </c>
      <c r="I115" s="338">
        <v>0.44652777777778302</v>
      </c>
      <c r="J115" s="33"/>
      <c r="K115" s="33"/>
    </row>
    <row r="116" spans="1:11" s="71" customFormat="1" ht="13.7" customHeight="1" x14ac:dyDescent="0.2">
      <c r="A116" s="55">
        <v>105</v>
      </c>
      <c r="B116" s="115">
        <v>117</v>
      </c>
      <c r="C116" s="65" t="str">
        <f>VLOOKUP(B116,STARTOVKA,2,0)</f>
        <v>GER19971022</v>
      </c>
      <c r="D116" s="66" t="str">
        <f>VLOOKUP(B116,STARTOVKA,3,0)</f>
        <v>KANTER Max</v>
      </c>
      <c r="E116" s="67" t="str">
        <f>VLOOKUP(B116,STARTOVKA,4,0)</f>
        <v>TEAM BRANDENBURG - RSC COTTBUS</v>
      </c>
      <c r="F116" s="68" t="str">
        <f>VLOOKUP(B116,STARTOVKA,5,0)</f>
        <v>044005-11</v>
      </c>
      <c r="G116" s="69" t="str">
        <f>VLOOKUP(B116,STARTOVKA,6,0)</f>
        <v>JUNIOR*</v>
      </c>
      <c r="H116" s="69" t="str">
        <f>VLOOKUP(B116,STARTOVKA,7,0)</f>
        <v>COT</v>
      </c>
      <c r="I116" s="338">
        <v>0.44722222222222802</v>
      </c>
      <c r="J116" s="33"/>
      <c r="K116" s="33"/>
    </row>
    <row r="117" spans="1:11" s="71" customFormat="1" ht="13.7" customHeight="1" x14ac:dyDescent="0.2">
      <c r="A117" s="55">
        <v>106</v>
      </c>
      <c r="B117" s="115">
        <v>182</v>
      </c>
      <c r="C117" s="65" t="str">
        <f>VLOOKUP(B117,STARTOVKA,2,0)</f>
        <v>AUT19960709</v>
      </c>
      <c r="D117" s="66" t="str">
        <f>VLOOKUP(B117,STARTOVKA,3,0)</f>
        <v>KOPFAUF Markus</v>
      </c>
      <c r="E117" s="67" t="str">
        <f>VLOOKUP(B117,STARTOVKA,4,0)</f>
        <v xml:space="preserve">LRV STEIERMARK </v>
      </c>
      <c r="F117" s="68">
        <f>VLOOKUP(B117,STARTOVKA,5,0)</f>
        <v>100827</v>
      </c>
      <c r="G117" s="69" t="str">
        <f>VLOOKUP(B117,STARTOVKA,6,0)</f>
        <v>JUNIOR</v>
      </c>
      <c r="H117" s="69" t="str">
        <f>VLOOKUP(B117,STARTOVKA,7,0)</f>
        <v>LRV</v>
      </c>
      <c r="I117" s="338">
        <v>0.44791666666667201</v>
      </c>
      <c r="J117" s="33"/>
      <c r="K117" s="33"/>
    </row>
    <row r="118" spans="1:11" s="71" customFormat="1" ht="13.7" customHeight="1" x14ac:dyDescent="0.2">
      <c r="A118" s="55">
        <v>107</v>
      </c>
      <c r="B118" s="115">
        <v>111</v>
      </c>
      <c r="C118" s="65" t="str">
        <f>VLOOKUP(B118,STARTOVKA,2,0)</f>
        <v>GER19960410</v>
      </c>
      <c r="D118" s="66" t="str">
        <f>VLOOKUP(B118,STARTOVKA,3,0)</f>
        <v>BECKER Alexander</v>
      </c>
      <c r="E118" s="67" t="str">
        <f>VLOOKUP(B118,STARTOVKA,4,0)</f>
        <v>TEAM BRANDENBURG - RSC COTTBUS</v>
      </c>
      <c r="F118" s="68" t="str">
        <f>VLOOKUP(B118,STARTOVKA,5,0)</f>
        <v>042439-11</v>
      </c>
      <c r="G118" s="69" t="str">
        <f>VLOOKUP(B118,STARTOVKA,6,0)</f>
        <v>JUNIOR</v>
      </c>
      <c r="H118" s="69" t="str">
        <f>VLOOKUP(B118,STARTOVKA,7,0)</f>
        <v>COT</v>
      </c>
      <c r="I118" s="338">
        <v>0.44861111111111701</v>
      </c>
      <c r="J118" s="33"/>
      <c r="K118" s="33"/>
    </row>
    <row r="119" spans="1:11" s="71" customFormat="1" ht="13.7" customHeight="1" x14ac:dyDescent="0.2">
      <c r="A119" s="55">
        <v>108</v>
      </c>
      <c r="B119" s="115">
        <v>113</v>
      </c>
      <c r="C119" s="65" t="str">
        <f>VLOOKUP(B119,STARTOVKA,2,0)</f>
        <v>GER19961002</v>
      </c>
      <c r="D119" s="66" t="str">
        <f>VLOOKUP(B119,STARTOVKA,3,0)</f>
        <v>ROHDE Louis</v>
      </c>
      <c r="E119" s="67" t="str">
        <f>VLOOKUP(B119,STARTOVKA,4,0)</f>
        <v>TEAM BRANDENBURG - RSC COTTBUS</v>
      </c>
      <c r="F119" s="68" t="str">
        <f>VLOOKUP(B119,STARTOVKA,5,0)</f>
        <v>062094-11</v>
      </c>
      <c r="G119" s="69" t="str">
        <f>VLOOKUP(B119,STARTOVKA,6,0)</f>
        <v>JUNIOR</v>
      </c>
      <c r="H119" s="69" t="str">
        <f>VLOOKUP(B119,STARTOVKA,7,0)</f>
        <v>COT</v>
      </c>
      <c r="I119" s="338">
        <v>0.44930555555556101</v>
      </c>
      <c r="J119" s="33"/>
      <c r="K119" s="33"/>
    </row>
    <row r="120" spans="1:11" s="71" customFormat="1" ht="13.7" customHeight="1" x14ac:dyDescent="0.2">
      <c r="A120" s="55">
        <v>109</v>
      </c>
      <c r="B120" s="115">
        <v>12</v>
      </c>
      <c r="C120" s="65" t="str">
        <f>VLOOKUP(B120,STARTOVKA,2,0)</f>
        <v>GER19960405</v>
      </c>
      <c r="D120" s="66" t="str">
        <f>VLOOKUP(B120,STARTOVKA,3,0)</f>
        <v>WITTE Reinhard</v>
      </c>
      <c r="E120" s="67" t="str">
        <f>VLOOKUP(B120,STARTOVKA,4,0)</f>
        <v>JUNIOREN SCHWALBE TEAM SACHSEN</v>
      </c>
      <c r="F120" s="68" t="str">
        <f>VLOOKUP(B120,STARTOVKA,5,0)</f>
        <v>SAC 141671</v>
      </c>
      <c r="G120" s="69" t="str">
        <f>VLOOKUP(B120,STARTOVKA,6,0)</f>
        <v>JUNIOR</v>
      </c>
      <c r="H120" s="69" t="str">
        <f>VLOOKUP(B120,STARTOVKA,7,0)</f>
        <v>SCW</v>
      </c>
      <c r="I120" s="338">
        <v>0.45000000000000601</v>
      </c>
      <c r="J120" s="33"/>
      <c r="K120" s="33"/>
    </row>
    <row r="121" spans="1:11" s="71" customFormat="1" ht="13.7" customHeight="1" x14ac:dyDescent="0.2">
      <c r="A121" s="55">
        <v>110</v>
      </c>
      <c r="B121" s="115">
        <v>151</v>
      </c>
      <c r="C121" s="65" t="str">
        <f>VLOOKUP(B121,STARTOVKA,2,0)</f>
        <v>CZE19960501</v>
      </c>
      <c r="D121" s="66" t="str">
        <f>VLOOKUP(B121,STARTOVKA,3,0)</f>
        <v>TOMAN Vojtěch</v>
      </c>
      <c r="E121" s="67" t="str">
        <f>VLOOKUP(B121,STARTOVKA,4,0)</f>
        <v>STEVENS ZNOJMO</v>
      </c>
      <c r="F121" s="68">
        <f>VLOOKUP(B121,STARTOVKA,5,0)</f>
        <v>9096</v>
      </c>
      <c r="G121" s="69" t="str">
        <f>VLOOKUP(B121,STARTOVKA,6,0)</f>
        <v>JUNIOR</v>
      </c>
      <c r="H121" s="69" t="str">
        <f>VLOOKUP(B121,STARTOVKA,7,0)</f>
        <v>SKC</v>
      </c>
      <c r="I121" s="338">
        <v>0.45069444444445</v>
      </c>
      <c r="J121" s="33"/>
      <c r="K121" s="33"/>
    </row>
    <row r="122" spans="1:11" s="71" customFormat="1" ht="13.7" customHeight="1" x14ac:dyDescent="0.2">
      <c r="A122" s="55">
        <v>111</v>
      </c>
      <c r="B122" s="115">
        <v>115</v>
      </c>
      <c r="C122" s="65" t="str">
        <f>VLOOKUP(B122,STARTOVKA,2,0)</f>
        <v>GER19961029</v>
      </c>
      <c r="D122" s="66" t="str">
        <f>VLOOKUP(B122,STARTOVKA,3,0)</f>
        <v>KOCH Chrisitan</v>
      </c>
      <c r="E122" s="67" t="str">
        <f>VLOOKUP(B122,STARTOVKA,4,0)</f>
        <v>TEAM BRANDENBURG - RSC COTTBUS</v>
      </c>
      <c r="F122" s="68" t="str">
        <f>VLOOKUP(B122,STARTOVKA,5,0)</f>
        <v>043833-11</v>
      </c>
      <c r="G122" s="69" t="str">
        <f>VLOOKUP(B122,STARTOVKA,6,0)</f>
        <v>JUNIOR</v>
      </c>
      <c r="H122" s="69" t="str">
        <f>VLOOKUP(B122,STARTOVKA,7,0)</f>
        <v>COT</v>
      </c>
      <c r="I122" s="338">
        <v>0.451388888888895</v>
      </c>
      <c r="J122" s="33"/>
      <c r="K122" s="33"/>
    </row>
    <row r="123" spans="1:11" s="71" customFormat="1" ht="13.7" customHeight="1" x14ac:dyDescent="0.2">
      <c r="A123" s="55">
        <v>112</v>
      </c>
      <c r="B123" s="115">
        <v>150</v>
      </c>
      <c r="C123" s="65" t="str">
        <f>VLOOKUP(B123,STARTOVKA,2,0)</f>
        <v>CZE19970926</v>
      </c>
      <c r="D123" s="66" t="str">
        <f>VLOOKUP(B123,STARTOVKA,3,0)</f>
        <v xml:space="preserve">BRÁZDA Michal </v>
      </c>
      <c r="E123" s="67" t="str">
        <f>VLOOKUP(B123,STARTOVKA,4,0)</f>
        <v xml:space="preserve">MAPEI CYKLO KAŇKOVSKÝ </v>
      </c>
      <c r="F123" s="68">
        <f>VLOOKUP(B123,STARTOVKA,5,0)</f>
        <v>8547</v>
      </c>
      <c r="G123" s="69" t="str">
        <f>VLOOKUP(B123,STARTOVKA,6,0)</f>
        <v>JUNIOR*</v>
      </c>
      <c r="H123" s="69" t="str">
        <f>VLOOKUP(B123,STARTOVKA,7,0)</f>
        <v>MAP</v>
      </c>
      <c r="I123" s="338">
        <v>0.452083333333339</v>
      </c>
      <c r="J123" s="33"/>
      <c r="K123" s="33"/>
    </row>
    <row r="124" spans="1:11" s="71" customFormat="1" ht="13.7" customHeight="1" x14ac:dyDescent="0.2">
      <c r="A124" s="55">
        <v>113</v>
      </c>
      <c r="B124" s="115">
        <v>132</v>
      </c>
      <c r="C124" s="65" t="str">
        <f>VLOOKUP(B124,STARTOVKA,2,0)</f>
        <v>AUT19961021</v>
      </c>
      <c r="D124" s="66" t="str">
        <f>VLOOKUP(B124,STARTOVKA,3,0)</f>
        <v>KNAPP Daniel</v>
      </c>
      <c r="E124" s="67" t="str">
        <f>VLOOKUP(B124,STARTOVKA,4,0)</f>
        <v>UNION RAIFFEISEN RADTEAM TIROL</v>
      </c>
      <c r="F124" s="68">
        <f>VLOOKUP(B124,STARTOVKA,5,0)</f>
        <v>100480</v>
      </c>
      <c r="G124" s="69" t="str">
        <f>VLOOKUP(B124,STARTOVKA,6,0)</f>
        <v>JUNIOR</v>
      </c>
      <c r="H124" s="69" t="str">
        <f>VLOOKUP(B124,STARTOVKA,7,0)</f>
        <v>RCA</v>
      </c>
      <c r="I124" s="338">
        <v>0.452777777777784</v>
      </c>
      <c r="J124" s="33"/>
      <c r="K124" s="33"/>
    </row>
    <row r="125" spans="1:11" s="71" customFormat="1" ht="13.7" customHeight="1" x14ac:dyDescent="0.2">
      <c r="A125" s="55">
        <v>114</v>
      </c>
      <c r="B125" s="115">
        <v>175</v>
      </c>
      <c r="C125" s="65" t="str">
        <f>VLOOKUP(B125,STARTOVKA,2,0)</f>
        <v>SVK19960415</v>
      </c>
      <c r="D125" s="66" t="str">
        <f>VLOOKUP(B125,STARTOVKA,3,0)</f>
        <v>ZVERKO David</v>
      </c>
      <c r="E125" s="67" t="str">
        <f>VLOOKUP(B125,STARTOVKA,4,0)</f>
        <v xml:space="preserve">SLOVAK CYCLING FEDERATION </v>
      </c>
      <c r="F125" s="68">
        <f>VLOOKUP(B125,STARTOVKA,5,0)</f>
        <v>5674</v>
      </c>
      <c r="G125" s="69" t="str">
        <f>VLOOKUP(B125,STARTOVKA,6,0)</f>
        <v>JUNIOR</v>
      </c>
      <c r="H125" s="69" t="str">
        <f>VLOOKUP(B125,STARTOVKA,7,0)</f>
        <v>SVK</v>
      </c>
      <c r="I125" s="338">
        <v>0.45347222222222799</v>
      </c>
      <c r="J125" s="33"/>
      <c r="K125" s="33"/>
    </row>
    <row r="126" spans="1:11" s="71" customFormat="1" ht="13.7" customHeight="1" x14ac:dyDescent="0.2">
      <c r="A126" s="55">
        <v>115</v>
      </c>
      <c r="B126" s="115">
        <v>93</v>
      </c>
      <c r="C126" s="65" t="str">
        <f>VLOOKUP(B126,STARTOVKA,2,0)</f>
        <v>CZE19960424</v>
      </c>
      <c r="D126" s="66" t="str">
        <f>VLOOKUP(B126,STARTOVKA,3,0)</f>
        <v xml:space="preserve">GRUBER Pavel </v>
      </c>
      <c r="E126" s="67" t="str">
        <f>VLOOKUP(B126,STARTOVKA,4,0)</f>
        <v xml:space="preserve">TJ FAVORIT BRNO </v>
      </c>
      <c r="F126" s="68">
        <f>VLOOKUP(B126,STARTOVKA,5,0)</f>
        <v>13075</v>
      </c>
      <c r="G126" s="69" t="str">
        <f>VLOOKUP(B126,STARTOVKA,6,0)</f>
        <v>JUNIOR</v>
      </c>
      <c r="H126" s="69" t="str">
        <f>VLOOKUP(B126,STARTOVKA,7,0)</f>
        <v>FAV</v>
      </c>
      <c r="I126" s="338">
        <v>0.45416666666667299</v>
      </c>
      <c r="J126" s="33"/>
      <c r="K126" s="33"/>
    </row>
    <row r="127" spans="1:11" s="71" customFormat="1" ht="13.7" customHeight="1" x14ac:dyDescent="0.2">
      <c r="A127" s="55">
        <v>116</v>
      </c>
      <c r="B127" s="115">
        <v>143</v>
      </c>
      <c r="C127" s="65" t="str">
        <f>VLOOKUP(B127,STARTOVKA,2,0)</f>
        <v>CZE19960606</v>
      </c>
      <c r="D127" s="66" t="str">
        <f>VLOOKUP(B127,STARTOVKA,3,0)</f>
        <v xml:space="preserve">KOVÁŘ Jan </v>
      </c>
      <c r="E127" s="67" t="str">
        <f>VLOOKUP(B127,STARTOVKA,4,0)</f>
        <v xml:space="preserve">MAPEI CYKLO KAŇKOVSKÝ </v>
      </c>
      <c r="F127" s="68">
        <f>VLOOKUP(B127,STARTOVKA,5,0)</f>
        <v>12418</v>
      </c>
      <c r="G127" s="69" t="str">
        <f>VLOOKUP(B127,STARTOVKA,6,0)</f>
        <v>JUNIOR</v>
      </c>
      <c r="H127" s="69" t="str">
        <f>VLOOKUP(B127,STARTOVKA,7,0)</f>
        <v>MAP</v>
      </c>
      <c r="I127" s="338">
        <v>0.45486111111111699</v>
      </c>
      <c r="J127" s="33"/>
      <c r="K127" s="33"/>
    </row>
    <row r="128" spans="1:11" s="71" customFormat="1" ht="13.7" customHeight="1" x14ac:dyDescent="0.2">
      <c r="A128" s="55">
        <v>117</v>
      </c>
      <c r="B128" s="115">
        <v>2</v>
      </c>
      <c r="C128" s="65" t="str">
        <f>VLOOKUP(B128,STARTOVKA,2,0)</f>
        <v>GER19960829</v>
      </c>
      <c r="D128" s="66" t="str">
        <f>VLOOKUP(B128,STARTOVKA,3,0)</f>
        <v>SCHUCHMANN Franz-Leon</v>
      </c>
      <c r="E128" s="67" t="str">
        <f>VLOOKUP(B128,STARTOVKA,4,0)</f>
        <v>RSV SONNEBERG</v>
      </c>
      <c r="F128" s="68" t="str">
        <f>VLOOKUP(B128,STARTOVKA,5,0)</f>
        <v>THÜ173330</v>
      </c>
      <c r="G128" s="69" t="str">
        <f>VLOOKUP(B128,STARTOVKA,6,0)</f>
        <v>JUNIOR</v>
      </c>
      <c r="H128" s="69" t="str">
        <f>VLOOKUP(B128,STARTOVKA,7,0)</f>
        <v>TUR</v>
      </c>
      <c r="I128" s="338">
        <v>0.45555555555556199</v>
      </c>
      <c r="J128" s="33"/>
      <c r="K128" s="33"/>
    </row>
    <row r="129" spans="1:11" s="71" customFormat="1" ht="13.7" customHeight="1" x14ac:dyDescent="0.2">
      <c r="A129" s="55">
        <v>118</v>
      </c>
      <c r="B129" s="115">
        <v>116</v>
      </c>
      <c r="C129" s="65" t="str">
        <f>VLOOKUP(B129,STARTOVKA,2,0)</f>
        <v>GER19960909</v>
      </c>
      <c r="D129" s="66" t="str">
        <f>VLOOKUP(B129,STARTOVKA,3,0)</f>
        <v>KÄMNA Lennard</v>
      </c>
      <c r="E129" s="67" t="str">
        <f>VLOOKUP(B129,STARTOVKA,4,0)</f>
        <v>TEAM BRANDENBURG - RSC COTTBUS</v>
      </c>
      <c r="F129" s="68" t="str">
        <f>VLOOKUP(B129,STARTOVKA,5,0)</f>
        <v>050980-11</v>
      </c>
      <c r="G129" s="69" t="str">
        <f>VLOOKUP(B129,STARTOVKA,6,0)</f>
        <v>JUNIOR</v>
      </c>
      <c r="H129" s="69" t="str">
        <f>VLOOKUP(B129,STARTOVKA,7,0)</f>
        <v>COT</v>
      </c>
      <c r="I129" s="338">
        <v>0.45625000000000598</v>
      </c>
      <c r="J129" s="33"/>
      <c r="K129" s="33"/>
    </row>
    <row r="130" spans="1:11" s="22" customFormat="1" ht="15" x14ac:dyDescent="0.2">
      <c r="A130" s="28"/>
      <c r="B130" s="54" t="str">
        <f>CTRL!B30</f>
        <v>počet závodíků / num. of riders: 118</v>
      </c>
      <c r="C130" s="54"/>
      <c r="D130" s="29"/>
      <c r="E130" s="56"/>
      <c r="F130" s="28"/>
      <c r="G130" s="28"/>
      <c r="H130" s="28"/>
      <c r="I130" s="28"/>
      <c r="J130" s="28"/>
      <c r="K130" s="28"/>
    </row>
    <row r="131" spans="1:11" s="5" customFormat="1" x14ac:dyDescent="0.2"/>
    <row r="132" spans="1:11" s="5" customFormat="1" ht="17.25" customHeight="1" x14ac:dyDescent="0.2">
      <c r="B132" s="34"/>
      <c r="C132" s="34" t="s">
        <v>250</v>
      </c>
      <c r="D132" s="35"/>
      <c r="E132" s="35"/>
      <c r="F132" s="35"/>
    </row>
    <row r="133" spans="1:11" s="5" customFormat="1" ht="5.25" customHeight="1" x14ac:dyDescent="0.2">
      <c r="B133" s="10"/>
      <c r="C133" s="9"/>
      <c r="D133" s="11"/>
      <c r="E133" s="8"/>
    </row>
    <row r="134" spans="1:11" s="5" customFormat="1" ht="15" customHeight="1" x14ac:dyDescent="0.2">
      <c r="B134" s="247">
        <v>116</v>
      </c>
      <c r="C134" s="1"/>
      <c r="D134" s="12" t="s">
        <v>62</v>
      </c>
      <c r="E134" s="15" t="str">
        <f xml:space="preserve"> "    " &amp; B134 &amp; IF(LEN(B134)=2,"   ",IF(LEN(B134)=1,"      ","")) &amp; "  -   "&amp; VLOOKUP(B134,STARTOVKA,3)</f>
        <v xml:space="preserve">    116  -   KÄMNA Lennard</v>
      </c>
    </row>
    <row r="135" spans="1:11" s="5" customFormat="1" ht="15" customHeight="1" x14ac:dyDescent="0.2">
      <c r="B135" s="247">
        <v>2</v>
      </c>
      <c r="C135" s="1"/>
      <c r="D135" s="170" t="s">
        <v>684</v>
      </c>
      <c r="E135" s="15" t="str">
        <f xml:space="preserve"> "    " &amp; B135 &amp; IF(LEN(B135)=2,"   ",IF(LEN(B135)=1,"      ","")) &amp; "  -   "&amp; VLOOKUP(B135,STARTOVKA,3)</f>
        <v xml:space="preserve">    2        -   SCHUCHMANN Franz-Leon</v>
      </c>
    </row>
    <row r="136" spans="1:11" s="5" customFormat="1" ht="15" customHeight="1" x14ac:dyDescent="0.2">
      <c r="B136" s="247">
        <v>143</v>
      </c>
      <c r="C136" s="1"/>
      <c r="D136" s="12" t="s">
        <v>64</v>
      </c>
      <c r="E136" s="15" t="str">
        <f xml:space="preserve"> "    " &amp; B136 &amp; IF(LEN(B136)=2,"   ",IF(LEN(B136)=1,"      ","")) &amp; "  -   "&amp; VLOOKUP(B136,STARTOVKA,3)</f>
        <v xml:space="preserve">    143  -   KOVÁŘ Jan </v>
      </c>
    </row>
    <row r="137" spans="1:11" s="5" customFormat="1" ht="15" customHeight="1" x14ac:dyDescent="0.2">
      <c r="B137" s="247">
        <v>150</v>
      </c>
      <c r="C137" s="1"/>
      <c r="D137" s="170" t="s">
        <v>685</v>
      </c>
      <c r="E137" s="15" t="str">
        <f xml:space="preserve"> "    " &amp; B137 &amp; IF(LEN(B137)=2,"   ",IF(LEN(B137)=1,"      ","")) &amp; "  -   "&amp; VLOOKUP(B137,STARTOVKA,3)</f>
        <v xml:space="preserve">    150  -   BRÁZDA Michal </v>
      </c>
    </row>
    <row r="138" spans="1:11" s="5" customFormat="1" ht="15" customHeight="1" x14ac:dyDescent="0.2"/>
    <row r="139" spans="1:11" s="5" customFormat="1" x14ac:dyDescent="0.2">
      <c r="B139" s="247">
        <v>22</v>
      </c>
      <c r="C139" s="1"/>
      <c r="D139" s="336" t="s">
        <v>686</v>
      </c>
      <c r="E139" s="15" t="str">
        <f xml:space="preserve"> "    " &amp; B139 &amp; IF(LEN(B139)=2,"   ",IF(LEN(B139)=1,"      ","")) &amp; "  -   "&amp; VLOOKUP(B139,STARTOVKA,3)</f>
        <v xml:space="preserve">    22     -   HAUPT Tarik</v>
      </c>
    </row>
    <row r="172" spans="1:11" s="5" customFormat="1" ht="12" customHeight="1" x14ac:dyDescent="0.2">
      <c r="B172" s="20"/>
      <c r="C172" s="153"/>
      <c r="D172" s="72"/>
    </row>
    <row r="173" spans="1:11" s="5" customFormat="1" x14ac:dyDescent="0.2">
      <c r="C173" s="153"/>
    </row>
    <row r="174" spans="1:11" ht="6" customHeight="1" x14ac:dyDescent="0.2">
      <c r="A174" s="273"/>
      <c r="B174" s="273"/>
      <c r="C174" s="273"/>
      <c r="D174" s="273"/>
      <c r="E174" s="273"/>
      <c r="F174" s="273"/>
      <c r="G174" s="273"/>
      <c r="H174" s="273"/>
      <c r="I174" s="273"/>
      <c r="J174" s="273"/>
      <c r="K174" s="273"/>
    </row>
    <row r="175" spans="1:11" x14ac:dyDescent="0.2">
      <c r="A175" s="3"/>
      <c r="B175" s="3"/>
      <c r="C175" s="153"/>
      <c r="D175" s="3"/>
      <c r="E175" s="3"/>
      <c r="F175" s="3"/>
      <c r="G175" s="3"/>
      <c r="H175" s="3"/>
      <c r="I175" s="3"/>
      <c r="J175" s="3"/>
      <c r="K175" s="3"/>
    </row>
    <row r="176" spans="1:11" x14ac:dyDescent="0.2">
      <c r="A176" s="3"/>
      <c r="B176" s="3"/>
      <c r="C176" s="153"/>
      <c r="D176" s="3"/>
      <c r="E176" s="3"/>
      <c r="F176" s="3"/>
      <c r="G176" s="3"/>
      <c r="H176" s="3"/>
      <c r="I176" s="3"/>
      <c r="J176" s="3"/>
      <c r="K176" s="3"/>
    </row>
    <row r="177" spans="1:11" x14ac:dyDescent="0.2">
      <c r="A177" s="3"/>
      <c r="B177" s="3"/>
      <c r="C177" s="153"/>
      <c r="D177" s="3"/>
      <c r="E177" s="3"/>
      <c r="F177" s="3"/>
      <c r="G177" s="3"/>
      <c r="H177" s="3"/>
      <c r="I177" s="3"/>
      <c r="J177" s="3"/>
      <c r="K177" s="3"/>
    </row>
    <row r="178" spans="1:11" x14ac:dyDescent="0.2">
      <c r="A178" s="3"/>
      <c r="B178" s="3"/>
      <c r="C178" s="153"/>
      <c r="D178" s="3"/>
      <c r="E178" s="3"/>
      <c r="F178" s="3"/>
      <c r="G178" s="3"/>
      <c r="H178" s="3"/>
      <c r="I178" s="3"/>
      <c r="J178" s="3"/>
      <c r="K178" s="3"/>
    </row>
    <row r="179" spans="1:11" x14ac:dyDescent="0.2">
      <c r="A179" s="3"/>
      <c r="B179" s="3"/>
      <c r="C179" s="153"/>
      <c r="D179" s="3"/>
      <c r="E179" s="3"/>
      <c r="F179" s="3"/>
      <c r="G179" s="3"/>
      <c r="H179" s="3"/>
      <c r="I179" s="3"/>
      <c r="J179" s="3"/>
      <c r="K179" s="3"/>
    </row>
    <row r="180" spans="1:11" x14ac:dyDescent="0.2">
      <c r="A180" s="3"/>
      <c r="B180" s="3"/>
      <c r="C180" s="153"/>
      <c r="D180" s="3"/>
      <c r="E180" s="3"/>
      <c r="F180" s="3"/>
      <c r="G180" s="3"/>
      <c r="H180" s="3"/>
      <c r="I180" s="3"/>
      <c r="J180" s="3"/>
      <c r="K180" s="3"/>
    </row>
    <row r="181" spans="1:11" x14ac:dyDescent="0.2">
      <c r="A181" s="3"/>
      <c r="B181" s="3"/>
      <c r="C181" s="153"/>
      <c r="D181" s="3"/>
      <c r="E181" s="3"/>
      <c r="F181" s="3"/>
      <c r="G181" s="3"/>
      <c r="H181" s="3"/>
      <c r="I181" s="3"/>
      <c r="J181" s="3"/>
      <c r="K181" s="3"/>
    </row>
    <row r="182" spans="1:11" x14ac:dyDescent="0.2">
      <c r="A182" s="3"/>
      <c r="B182" s="3"/>
      <c r="C182" s="153"/>
      <c r="D182" s="3"/>
      <c r="E182" s="3"/>
      <c r="F182" s="3"/>
      <c r="G182" s="3"/>
      <c r="H182" s="3"/>
      <c r="I182" s="3"/>
      <c r="J182" s="3"/>
      <c r="K182" s="3"/>
    </row>
    <row r="183" spans="1:11" x14ac:dyDescent="0.2">
      <c r="A183" s="3"/>
      <c r="B183" s="3"/>
      <c r="C183" s="153" t="s">
        <v>45</v>
      </c>
      <c r="D183" s="3"/>
      <c r="E183" s="3"/>
      <c r="F183" s="3"/>
      <c r="G183" s="3"/>
      <c r="H183" s="3"/>
      <c r="I183" s="3"/>
      <c r="J183" s="3"/>
      <c r="K183" s="3"/>
    </row>
    <row r="184" spans="1:11" x14ac:dyDescent="0.2">
      <c r="A184" s="3"/>
      <c r="B184" s="3"/>
      <c r="C184" s="153" t="s">
        <v>611</v>
      </c>
      <c r="D184" s="3"/>
      <c r="E184" s="3"/>
      <c r="F184" s="3"/>
      <c r="G184" s="3"/>
      <c r="H184" s="3"/>
      <c r="I184" s="3"/>
      <c r="J184" s="3"/>
      <c r="K184" s="3"/>
    </row>
    <row r="185" spans="1:11" ht="6" customHeight="1" x14ac:dyDescent="0.2">
      <c r="A185" s="273"/>
      <c r="B185" s="273"/>
      <c r="C185" s="273"/>
      <c r="D185" s="273"/>
      <c r="E185" s="273"/>
      <c r="F185" s="273"/>
      <c r="G185" s="273"/>
      <c r="H185" s="273"/>
      <c r="I185" s="273"/>
      <c r="J185" s="273"/>
      <c r="K185" s="273"/>
    </row>
    <row r="186" spans="1:11" ht="11.45" customHeight="1" x14ac:dyDescent="0.2">
      <c r="A186" s="288" t="s">
        <v>46</v>
      </c>
      <c r="B186" s="288"/>
      <c r="C186" s="288"/>
      <c r="D186" s="288"/>
      <c r="E186" s="288"/>
      <c r="F186" s="288"/>
      <c r="G186" s="288"/>
      <c r="H186" s="288"/>
      <c r="I186" s="288"/>
      <c r="J186" s="288"/>
      <c r="K186" s="288"/>
    </row>
    <row r="200" spans="2:10" s="5" customFormat="1" ht="17.25" hidden="1" customHeight="1" outlineLevel="1" x14ac:dyDescent="0.2">
      <c r="B200" s="34"/>
      <c r="C200" s="34" t="s">
        <v>66</v>
      </c>
      <c r="D200" s="35"/>
      <c r="E200" s="35"/>
      <c r="F200" s="35"/>
    </row>
    <row r="201" spans="2:10" s="5" customFormat="1" ht="5.25" hidden="1" customHeight="1" outlineLevel="1" x14ac:dyDescent="0.2">
      <c r="B201" s="10"/>
      <c r="C201" s="9"/>
      <c r="D201" s="11"/>
      <c r="E201" s="8"/>
    </row>
    <row r="202" spans="2:10" s="5" customFormat="1" ht="12" hidden="1" customHeight="1" outlineLevel="1" x14ac:dyDescent="0.2">
      <c r="B202" s="20">
        <v>1</v>
      </c>
      <c r="C202" s="153" t="s">
        <v>302</v>
      </c>
      <c r="D202" s="72" t="str">
        <f>IFERROR(MID(VLOOKUP($C202,ODDIL,2,0),1,FIND(",",VLOOKUP($C202,ODDIL,2,0),1)-1) &amp;  "…", VLOOKUP($C202,ODDIL,2,0))</f>
        <v>TEAM BRANDENBURG - RSC COTTBUS</v>
      </c>
    </row>
    <row r="203" spans="2:10" s="5" customFormat="1" ht="12" hidden="1" customHeight="1" outlineLevel="1" x14ac:dyDescent="0.2">
      <c r="B203" s="20">
        <v>2</v>
      </c>
      <c r="C203" s="153" t="s">
        <v>44</v>
      </c>
      <c r="D203" s="72" t="str">
        <f>IFERROR(MID(VLOOKUP($C203,ODDIL,2,0),1,FIND(",",VLOOKUP($C203,ODDIL,2,0),1)-1) &amp;  "…", VLOOKUP($C203,ODDIL,2,0))</f>
        <v xml:space="preserve">TJ FAVORIT BRNO </v>
      </c>
    </row>
    <row r="204" spans="2:10" s="5" customFormat="1" ht="12" hidden="1" customHeight="1" outlineLevel="1" x14ac:dyDescent="0.2">
      <c r="B204" s="20">
        <v>3</v>
      </c>
      <c r="C204" s="153" t="s">
        <v>343</v>
      </c>
      <c r="D204" s="72" t="str">
        <f>IFERROR(MID(VLOOKUP($C204,ODDIL,2,0),1,FIND(",",VLOOKUP($C204,ODDIL,2,0),1)-1) &amp;  "…", VLOOKUP($C204,ODDIL,2,0))</f>
        <v>GRUPA KOLARSKA GLIWICE BA…</v>
      </c>
      <c r="G204" s="185"/>
    </row>
    <row r="205" spans="2:10" s="5" customFormat="1" ht="12" hidden="1" customHeight="1" outlineLevel="1" x14ac:dyDescent="0.2">
      <c r="B205" s="20">
        <v>4</v>
      </c>
      <c r="C205" s="153" t="s">
        <v>368</v>
      </c>
      <c r="D205" s="72" t="str">
        <f>IFERROR(MID(VLOOKUP($C205,ODDIL,2,0),1,FIND(",",VLOOKUP($C205,ODDIL,2,0),1)-1) &amp;  "…", VLOOKUP($C205,ODDIL,2,0))</f>
        <v xml:space="preserve">DSR AUTHOR GÓRNIK WAŁBRZYCH </v>
      </c>
      <c r="F205" s="186" t="s">
        <v>223</v>
      </c>
      <c r="G205" s="187"/>
      <c r="H205" s="187"/>
      <c r="I205" s="187"/>
      <c r="J205" s="187"/>
    </row>
    <row r="206" spans="2:10" s="5" customFormat="1" ht="12" hidden="1" customHeight="1" outlineLevel="1" x14ac:dyDescent="0.2">
      <c r="B206" s="20">
        <v>5</v>
      </c>
      <c r="C206" s="153" t="s">
        <v>382</v>
      </c>
      <c r="D206" s="72" t="str">
        <f>IFERROR(MID(VLOOKUP($C206,ODDIL,2,0),1,FIND(",",VLOOKUP($C206,ODDIL,2,0),1)-1) &amp;  "…", VLOOKUP($C206,ODDIL,2,0))</f>
        <v>KC KOOPERATIVA SG JABLONEC N.N…</v>
      </c>
    </row>
    <row r="207" spans="2:10" s="5" customFormat="1" ht="12" hidden="1" customHeight="1" outlineLevel="1" x14ac:dyDescent="0.2">
      <c r="B207" s="20">
        <v>6</v>
      </c>
      <c r="C207" s="153" t="s">
        <v>478</v>
      </c>
      <c r="D207" s="72" t="str">
        <f>IFERROR(MID(VLOOKUP($C207,ODDIL,2,0),1,FIND(",",VLOOKUP($C207,ODDIL,2,0),1)-1) &amp;  "…", VLOOKUP($C207,ODDIL,2,0))</f>
        <v>TJ KOVO PRAHA…</v>
      </c>
      <c r="F207" s="298"/>
      <c r="G207" s="298"/>
      <c r="H207" s="298"/>
      <c r="I207" s="298"/>
      <c r="J207" s="298"/>
    </row>
    <row r="208" spans="2:10" s="5" customFormat="1" ht="12" hidden="1" customHeight="1" outlineLevel="1" x14ac:dyDescent="0.2">
      <c r="B208" s="20">
        <v>7</v>
      </c>
      <c r="C208" s="153" t="s">
        <v>406</v>
      </c>
      <c r="D208" s="72" t="str">
        <f>IFERROR(MID(VLOOKUP($C208,ODDIL,2,0),1,FIND(",",VLOOKUP($C208,ODDIL,2,0),1)-1) &amp;  "…", VLOOKUP($C208,ODDIL,2,0))</f>
        <v>TJ STADION LOUNY …</v>
      </c>
      <c r="F208" s="298"/>
      <c r="G208" s="298"/>
      <c r="H208" s="298"/>
      <c r="I208" s="298"/>
      <c r="J208" s="298"/>
    </row>
    <row r="209" spans="2:10" s="5" customFormat="1" ht="12" hidden="1" customHeight="1" outlineLevel="1" x14ac:dyDescent="0.2">
      <c r="B209" s="20">
        <v>8</v>
      </c>
      <c r="C209" s="153" t="s">
        <v>426</v>
      </c>
      <c r="D209" s="72" t="str">
        <f>IFERROR(MID(VLOOKUP($C209,ODDIL,2,0),1,FIND(",",VLOOKUP($C209,ODDIL,2,0),1)-1) &amp;  "…", VLOOKUP($C209,ODDIL,2,0))</f>
        <v xml:space="preserve">LRV STEIERMARK </v>
      </c>
      <c r="F209" s="298"/>
      <c r="G209" s="298"/>
      <c r="H209" s="298"/>
      <c r="I209" s="298"/>
      <c r="J209" s="298"/>
    </row>
    <row r="210" spans="2:10" s="5" customFormat="1" ht="12" hidden="1" customHeight="1" outlineLevel="1" x14ac:dyDescent="0.2">
      <c r="B210" s="20">
        <v>9</v>
      </c>
      <c r="C210" s="153" t="s">
        <v>442</v>
      </c>
      <c r="D210" s="72" t="str">
        <f>IFERROR(MID(VLOOKUP($C210,ODDIL,2,0),1,FIND(",",VLOOKUP($C210,ODDIL,2,0),1)-1) &amp;  "…", VLOOKUP($C210,ODDIL,2,0))</f>
        <v xml:space="preserve">MAPEI CYKLO KAŇKOVSKÝ </v>
      </c>
      <c r="F210" s="298"/>
      <c r="G210" s="298"/>
      <c r="H210" s="298"/>
      <c r="I210" s="298"/>
      <c r="J210" s="298"/>
    </row>
    <row r="211" spans="2:10" s="5" customFormat="1" ht="12" hidden="1" customHeight="1" outlineLevel="1" x14ac:dyDescent="0.2">
      <c r="B211" s="20">
        <v>10</v>
      </c>
      <c r="C211" s="153" t="s">
        <v>493</v>
      </c>
      <c r="D211" s="72" t="str">
        <f>IFERROR(MID(VLOOKUP($C211,ODDIL,2,0),1,FIND(",",VLOOKUP($C211,ODDIL,2,0),1)-1) &amp;  "…", VLOOKUP($C211,ODDIL,2,0))</f>
        <v>RC ARBÖ WELS GOURMETFEIN…</v>
      </c>
      <c r="F211" s="298"/>
      <c r="G211" s="298"/>
      <c r="H211" s="298"/>
      <c r="I211" s="298"/>
      <c r="J211" s="298"/>
    </row>
    <row r="212" spans="2:10" s="5" customFormat="1" ht="12" hidden="1" customHeight="1" outlineLevel="1" x14ac:dyDescent="0.2">
      <c r="B212" s="20">
        <v>11</v>
      </c>
      <c r="C212" s="153" t="s">
        <v>464</v>
      </c>
      <c r="D212" s="72" t="str">
        <f>IFERROR(MID(VLOOKUP($C212,ODDIL,2,0),1,FIND(",",VLOOKUP($C212,ODDIL,2,0),1)-1) &amp;  "…", VLOOKUP($C212,ODDIL,2,0))</f>
        <v>REMERX - MERIDA TEAM KOLÍN…</v>
      </c>
      <c r="F212" s="298"/>
      <c r="G212" s="298"/>
      <c r="H212" s="298"/>
      <c r="I212" s="298"/>
      <c r="J212" s="298"/>
    </row>
    <row r="213" spans="2:10" s="5" customFormat="1" ht="12" hidden="1" customHeight="1" outlineLevel="1" x14ac:dyDescent="0.2">
      <c r="B213" s="20">
        <v>12</v>
      </c>
      <c r="C213" s="153" t="s">
        <v>514</v>
      </c>
      <c r="D213" s="72" t="str">
        <f>IFERROR(MID(VLOOKUP($C213,ODDIL,2,0),1,FIND(",",VLOOKUP($C213,ODDIL,2,0),1)-1) &amp;  "…", VLOOKUP($C213,ODDIL,2,0))</f>
        <v>RG BERLIN</v>
      </c>
      <c r="F213" s="15"/>
      <c r="G213" s="15"/>
      <c r="H213" s="15"/>
      <c r="I213" s="15"/>
      <c r="J213" s="15"/>
    </row>
    <row r="214" spans="2:10" s="5" customFormat="1" ht="12" hidden="1" customHeight="1" outlineLevel="1" x14ac:dyDescent="0.2">
      <c r="B214" s="20">
        <v>13</v>
      </c>
      <c r="C214" s="153" t="s">
        <v>173</v>
      </c>
      <c r="D214" s="72" t="str">
        <f>IFERROR(MID(VLOOKUP($C214,ODDIL,2,0),1,FIND(",",VLOOKUP($C214,ODDIL,2,0),1)-1) &amp;  "…", VLOOKUP($C214,ODDIL,2,0))</f>
        <v>RUSSIAN CYCLING FEDERATION</v>
      </c>
      <c r="F214" s="298"/>
      <c r="G214" s="298"/>
      <c r="H214" s="298"/>
      <c r="I214" s="298"/>
      <c r="J214" s="298"/>
    </row>
    <row r="215" spans="2:10" s="5" customFormat="1" ht="12" hidden="1" customHeight="1" outlineLevel="1" x14ac:dyDescent="0.2">
      <c r="B215" s="20">
        <v>14</v>
      </c>
      <c r="C215" s="153" t="s">
        <v>538</v>
      </c>
      <c r="D215" s="72" t="str">
        <f>IFERROR(MID(VLOOKUP($C215,ODDIL,2,0),1,FIND(",",VLOOKUP($C215,ODDIL,2,0),1)-1) &amp;  "…", VLOOKUP($C215,ODDIL,2,0))</f>
        <v>JUNIOREN SCHWALBE TEAM SACHSEN</v>
      </c>
      <c r="F215" s="298"/>
      <c r="G215" s="298"/>
      <c r="H215" s="298"/>
      <c r="I215" s="298"/>
      <c r="J215" s="298"/>
    </row>
    <row r="216" spans="2:10" s="5" customFormat="1" ht="12" hidden="1" customHeight="1" outlineLevel="1" x14ac:dyDescent="0.2">
      <c r="B216" s="20">
        <v>15</v>
      </c>
      <c r="C216" s="153" t="s">
        <v>184</v>
      </c>
      <c r="D216" s="72" t="str">
        <f>IFERROR(MID(VLOOKUP($C216,ODDIL,2,0),1,FIND(",",VLOOKUP($C216,ODDIL,2,0),1)-1) &amp;  "…", VLOOKUP($C216,ODDIL,2,0))</f>
        <v>SKC TUFO PROSTĚJOV…</v>
      </c>
      <c r="F216" s="298"/>
      <c r="G216" s="298"/>
      <c r="H216" s="298"/>
      <c r="I216" s="298"/>
      <c r="J216" s="298"/>
    </row>
    <row r="217" spans="2:10" s="5" customFormat="1" ht="12" hidden="1" customHeight="1" outlineLevel="1" x14ac:dyDescent="0.2">
      <c r="B217" s="20">
        <v>16</v>
      </c>
      <c r="C217" s="153" t="s">
        <v>585</v>
      </c>
      <c r="D217" s="72" t="str">
        <f>IFERROR(MID(VLOOKUP($C217,ODDIL,2,0),1,FIND(",",VLOOKUP($C217,ODDIL,2,0),1)-1) &amp;  "…", VLOOKUP($C217,ODDIL,2,0))</f>
        <v>SLÁVIA ŠG TRENČÍN…</v>
      </c>
      <c r="F217" s="298"/>
      <c r="G217" s="298"/>
      <c r="H217" s="298"/>
      <c r="I217" s="298"/>
      <c r="J217" s="298"/>
    </row>
    <row r="218" spans="2:10" s="5" customFormat="1" ht="12" hidden="1" customHeight="1" outlineLevel="1" x14ac:dyDescent="0.2">
      <c r="B218" s="20">
        <v>17</v>
      </c>
      <c r="C218" s="153" t="s">
        <v>45</v>
      </c>
      <c r="D218" s="72" t="str">
        <f>IFERROR(MID(VLOOKUP($C218,ODDIL,2,0),1,FIND(",",VLOOKUP($C218,ODDIL,2,0),1)-1) &amp;  "…", VLOOKUP($C218,ODDIL,2,0))</f>
        <v xml:space="preserve">SLOVAK CYCLING FEDERATION </v>
      </c>
      <c r="F218" s="298"/>
      <c r="G218" s="298"/>
      <c r="H218" s="298"/>
      <c r="I218" s="298"/>
      <c r="J218" s="298"/>
    </row>
    <row r="219" spans="2:10" s="5" customFormat="1" ht="12" hidden="1" customHeight="1" outlineLevel="1" x14ac:dyDescent="0.2">
      <c r="B219" s="20">
        <v>18</v>
      </c>
      <c r="C219" s="153" t="s">
        <v>611</v>
      </c>
      <c r="D219" s="72" t="str">
        <f>IFERROR(MID(VLOOKUP($C219,ODDIL,2,0),1,FIND(",",VLOOKUP($C219,ODDIL,2,0),1)-1) &amp;  "…", VLOOKUP($C219,ODDIL,2,0))</f>
        <v>RSC TURBINE ERFURT…</v>
      </c>
      <c r="F219" s="298"/>
      <c r="G219" s="298"/>
      <c r="H219" s="298"/>
      <c r="I219" s="298"/>
      <c r="J219" s="298"/>
    </row>
    <row r="220" spans="2:10" collapsed="1" x14ac:dyDescent="0.2"/>
  </sheetData>
  <sortState ref="A12:B129">
    <sortCondition descending="1" ref="A12"/>
  </sortState>
  <mergeCells count="8">
    <mergeCell ref="A186:K186"/>
    <mergeCell ref="F207:J212"/>
    <mergeCell ref="F214:J219"/>
    <mergeCell ref="A1:K1"/>
    <mergeCell ref="A2:K2"/>
    <mergeCell ref="D3:H3"/>
    <mergeCell ref="A5:K5"/>
    <mergeCell ref="A10:K10"/>
  </mergeCells>
  <pageMargins left="0.46" right="0.55118110236220474" top="0.36" bottom="0.31" header="0.33" footer="0.19685039370078741"/>
  <pageSetup paperSize="9" scale="65"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X187"/>
  <sheetViews>
    <sheetView zoomScaleNormal="100" workbookViewId="0">
      <selection sqref="A1:K1"/>
    </sheetView>
  </sheetViews>
  <sheetFormatPr defaultColWidth="8.85546875" defaultRowHeight="12.75" outlineLevelCol="1" x14ac:dyDescent="0.2"/>
  <cols>
    <col min="1" max="1" width="4.85546875" style="22" customWidth="1"/>
    <col min="2" max="2" width="6.7109375" style="22" customWidth="1"/>
    <col min="3" max="3" width="13.140625" style="1" customWidth="1"/>
    <col min="4" max="4" width="23.85546875" style="22" customWidth="1"/>
    <col min="5" max="5" width="34.42578125" style="22" customWidth="1"/>
    <col min="6" max="6" width="9.7109375" style="22" bestFit="1" customWidth="1"/>
    <col min="7" max="7" width="7.42578125" style="22" bestFit="1" customWidth="1"/>
    <col min="8" max="8" width="8" style="22" bestFit="1" customWidth="1"/>
    <col min="9" max="9" width="10.28515625" style="22" customWidth="1"/>
    <col min="10" max="11" width="10" style="22" customWidth="1"/>
    <col min="13" max="16" width="8.85546875" hidden="1" customWidth="1" outlineLevel="1"/>
    <col min="17" max="17" width="8.85546875" collapsed="1"/>
    <col min="18" max="23" width="8.85546875" hidden="1" customWidth="1" outlineLevel="1"/>
    <col min="24" max="24" width="8.85546875" collapsed="1"/>
  </cols>
  <sheetData>
    <row r="1" spans="1:23" s="22" customFormat="1" ht="33.75" customHeight="1" x14ac:dyDescent="0.4">
      <c r="A1" s="289" t="str">
        <f>CTRL!B7</f>
        <v>R E G I O N E M   O R L I C K A   L A N Š K R O U N   2 0 1 4</v>
      </c>
      <c r="B1" s="289"/>
      <c r="C1" s="289"/>
      <c r="D1" s="289"/>
      <c r="E1" s="289"/>
      <c r="F1" s="289"/>
      <c r="G1" s="289"/>
      <c r="H1" s="289"/>
      <c r="I1" s="289"/>
      <c r="J1" s="289"/>
      <c r="K1" s="289"/>
      <c r="V1" s="184" t="str">
        <f>IF(MAX(W:W)&gt;1,"DUPLICITA","")</f>
        <v/>
      </c>
    </row>
    <row r="2" spans="1:23" s="22" customFormat="1" ht="15.75" x14ac:dyDescent="0.2">
      <c r="A2" s="284" t="str">
        <f>CTRL!B8</f>
        <v>28. ročník mezinárodního cyklistického závodu juniorů / 28th edition of international cycling race of juniors</v>
      </c>
      <c r="B2" s="284"/>
      <c r="C2" s="284"/>
      <c r="D2" s="284"/>
      <c r="E2" s="284"/>
      <c r="F2" s="284"/>
      <c r="G2" s="284"/>
      <c r="H2" s="284"/>
      <c r="I2" s="284"/>
      <c r="J2" s="284"/>
      <c r="K2" s="284"/>
    </row>
    <row r="3" spans="1:23" s="22" customFormat="1" ht="18.75" x14ac:dyDescent="0.3">
      <c r="C3" s="1"/>
      <c r="D3" s="285" t="str">
        <f>CTRL!B17</f>
        <v xml:space="preserve">1. etapa / 1st Stage  </v>
      </c>
      <c r="E3" s="285"/>
      <c r="F3" s="285"/>
      <c r="G3" s="285"/>
      <c r="H3" s="285"/>
      <c r="I3" s="51"/>
      <c r="K3" s="2" t="str">
        <f>"Com.no.: 3/" &amp; CTRL!B27</f>
        <v>Com.no.: 3/31</v>
      </c>
    </row>
    <row r="4" spans="1:23" s="22" customFormat="1" x14ac:dyDescent="0.2">
      <c r="A4" s="64" t="str">
        <f>"Datum / Date: "&amp;TEXT(CTRL!B10,"dd.mm.rrrr")</f>
        <v>Datum / Date: 08.08.2014</v>
      </c>
      <c r="C4" s="1"/>
      <c r="K4" s="14" t="str">
        <f>"Místo konání / Place: "&amp;CTRL!B16&amp;""</f>
        <v>Místo konání / Place: Lanškroun (CZE)</v>
      </c>
    </row>
    <row r="5" spans="1:23" s="22" customFormat="1" ht="21" x14ac:dyDescent="0.2">
      <c r="A5" s="286" t="s">
        <v>225</v>
      </c>
      <c r="B5" s="286"/>
      <c r="C5" s="286"/>
      <c r="D5" s="286"/>
      <c r="E5" s="286"/>
      <c r="F5" s="286"/>
      <c r="G5" s="286"/>
      <c r="H5" s="286"/>
      <c r="I5" s="286"/>
      <c r="J5" s="286"/>
      <c r="K5" s="286"/>
    </row>
    <row r="6" spans="1:23" s="22" customFormat="1" ht="9" customHeight="1" x14ac:dyDescent="0.2">
      <c r="C6" s="1"/>
    </row>
    <row r="7" spans="1:23" s="22" customFormat="1" x14ac:dyDescent="0.2">
      <c r="A7" s="30" t="s">
        <v>0</v>
      </c>
      <c r="B7" s="30" t="s">
        <v>1</v>
      </c>
      <c r="C7" s="30" t="s">
        <v>2</v>
      </c>
      <c r="D7" s="30" t="s">
        <v>3</v>
      </c>
      <c r="E7" s="30" t="s">
        <v>4</v>
      </c>
      <c r="F7" s="30" t="s">
        <v>5</v>
      </c>
      <c r="G7" s="30" t="s">
        <v>69</v>
      </c>
      <c r="H7" s="30" t="s">
        <v>12</v>
      </c>
      <c r="I7" s="30" t="s">
        <v>60</v>
      </c>
      <c r="J7" s="30" t="s">
        <v>28</v>
      </c>
      <c r="K7" s="30" t="s">
        <v>101</v>
      </c>
      <c r="M7" s="87" t="s">
        <v>101</v>
      </c>
      <c r="N7" s="87" t="s">
        <v>101</v>
      </c>
      <c r="O7" s="87" t="s">
        <v>201</v>
      </c>
      <c r="P7" s="87" t="s">
        <v>202</v>
      </c>
      <c r="R7" s="174" t="s">
        <v>217</v>
      </c>
      <c r="S7" s="174" t="s">
        <v>218</v>
      </c>
      <c r="T7" s="182" t="s">
        <v>219</v>
      </c>
      <c r="U7" s="182" t="s">
        <v>220</v>
      </c>
      <c r="V7" s="183" t="s">
        <v>217</v>
      </c>
      <c r="W7" s="182" t="s">
        <v>221</v>
      </c>
    </row>
    <row r="8" spans="1:23" s="22" customFormat="1" x14ac:dyDescent="0.2">
      <c r="A8" s="31" t="s">
        <v>6</v>
      </c>
      <c r="B8" s="31" t="s">
        <v>7</v>
      </c>
      <c r="C8" s="31" t="s">
        <v>8</v>
      </c>
      <c r="D8" s="31" t="s">
        <v>9</v>
      </c>
      <c r="E8" s="31" t="s">
        <v>15</v>
      </c>
      <c r="F8" s="31" t="s">
        <v>10</v>
      </c>
      <c r="G8" s="31" t="s">
        <v>70</v>
      </c>
      <c r="H8" s="31" t="s">
        <v>11</v>
      </c>
      <c r="I8" s="31" t="s">
        <v>61</v>
      </c>
      <c r="J8" s="31" t="s">
        <v>59</v>
      </c>
      <c r="K8" s="31" t="s">
        <v>102</v>
      </c>
      <c r="M8" s="86" t="s">
        <v>199</v>
      </c>
      <c r="N8" s="86" t="s">
        <v>200</v>
      </c>
      <c r="O8" s="86"/>
      <c r="P8" s="86"/>
      <c r="R8" s="175"/>
      <c r="S8" s="174"/>
      <c r="T8" s="176"/>
      <c r="U8" s="176"/>
      <c r="V8" s="177"/>
      <c r="W8" s="176"/>
    </row>
    <row r="9" spans="1:23" s="22" customFormat="1" ht="8.25" customHeight="1" thickBot="1" x14ac:dyDescent="0.25">
      <c r="C9" s="1"/>
      <c r="R9" s="175"/>
      <c r="S9" s="174"/>
      <c r="T9" s="176"/>
      <c r="U9" s="176"/>
      <c r="V9" s="177"/>
      <c r="W9" s="176"/>
    </row>
    <row r="10" spans="1:23" s="22" customFormat="1" ht="14.25" customHeight="1" x14ac:dyDescent="0.2">
      <c r="A10" s="168"/>
      <c r="B10" s="168"/>
      <c r="C10" s="168"/>
      <c r="D10" s="168"/>
      <c r="E10" s="168"/>
      <c r="F10" s="168"/>
      <c r="G10" s="168"/>
      <c r="H10" s="168"/>
      <c r="I10" s="168"/>
      <c r="J10" s="168"/>
      <c r="K10" s="168"/>
      <c r="M10" s="168"/>
      <c r="N10" s="168"/>
      <c r="O10" s="168"/>
      <c r="P10" s="168"/>
      <c r="R10" s="175"/>
      <c r="S10" s="174"/>
      <c r="T10" s="176"/>
      <c r="U10" s="176"/>
      <c r="V10" s="177"/>
      <c r="W10" s="176"/>
    </row>
    <row r="11" spans="1:23" s="22" customFormat="1" ht="15" x14ac:dyDescent="0.2">
      <c r="A11" s="26" t="str">
        <f xml:space="preserve"> "Délka / Distance: " &amp; CTRL!B2 &amp; " km"</f>
        <v>Délka / Distance: 77 km</v>
      </c>
      <c r="B11" s="27"/>
      <c r="C11" s="27"/>
      <c r="D11" s="27"/>
      <c r="E11" s="58"/>
      <c r="F11" s="58"/>
      <c r="G11" s="58"/>
      <c r="H11" s="58"/>
      <c r="I11" s="58"/>
      <c r="J11" s="58"/>
      <c r="K11" s="58" t="str">
        <f>"Průměrná rychlost / Average Speed: " &amp; ROUND(CTRL!B2/(HOUR($I$12)+(MINUTE($I$12)+SECOND($I$12)/60)/60),2) &amp; " km/h"</f>
        <v>Průměrná rychlost / Average Speed: 41,17 km/h</v>
      </c>
      <c r="M11" s="58"/>
      <c r="N11" s="58"/>
      <c r="O11" s="58"/>
      <c r="P11" s="58"/>
      <c r="Q11" s="329"/>
      <c r="R11" s="175"/>
      <c r="S11" s="174"/>
      <c r="T11" s="176"/>
      <c r="U11" s="176"/>
      <c r="V11" s="177"/>
      <c r="W11" s="176"/>
    </row>
    <row r="12" spans="1:23" s="71" customFormat="1" ht="13.7" customHeight="1" x14ac:dyDescent="0.25">
      <c r="A12" s="55">
        <v>1</v>
      </c>
      <c r="B12" s="115">
        <v>116</v>
      </c>
      <c r="C12" s="65" t="s">
        <v>316</v>
      </c>
      <c r="D12" s="66" t="s">
        <v>317</v>
      </c>
      <c r="E12" s="67" t="s">
        <v>299</v>
      </c>
      <c r="F12" s="68" t="s">
        <v>318</v>
      </c>
      <c r="G12" s="69" t="s">
        <v>301</v>
      </c>
      <c r="H12" s="69" t="s">
        <v>302</v>
      </c>
      <c r="I12" s="70">
        <v>7.7928240740740742E-2</v>
      </c>
      <c r="J12" s="33">
        <f>I12-$I$12</f>
        <v>0</v>
      </c>
      <c r="K12" s="33">
        <f>M12+N12</f>
        <v>1.1574074074074073E-4</v>
      </c>
      <c r="M12" s="33"/>
      <c r="N12" s="33">
        <v>1.1574074074074073E-4</v>
      </c>
      <c r="O12" s="33"/>
      <c r="P12" s="169">
        <f>I12-K12+O12</f>
        <v>7.7812500000000007E-2</v>
      </c>
      <c r="R12" s="178">
        <v>116</v>
      </c>
      <c r="S12" s="179">
        <v>1</v>
      </c>
      <c r="T12" s="177">
        <f>IF(R12&lt;&gt;"",R12,"")</f>
        <v>116</v>
      </c>
      <c r="U12" s="180">
        <v>1</v>
      </c>
      <c r="V12" s="181">
        <v>1</v>
      </c>
      <c r="W12" s="177">
        <f>SUMIF(T:T,V:V,U:U)</f>
        <v>0</v>
      </c>
    </row>
    <row r="13" spans="1:23" s="71" customFormat="1" ht="13.7" customHeight="1" x14ac:dyDescent="0.25">
      <c r="A13" s="55">
        <v>2</v>
      </c>
      <c r="B13" s="115">
        <v>2</v>
      </c>
      <c r="C13" s="65" t="s">
        <v>612</v>
      </c>
      <c r="D13" s="66" t="s">
        <v>613</v>
      </c>
      <c r="E13" s="67" t="s">
        <v>609</v>
      </c>
      <c r="F13" s="68" t="s">
        <v>614</v>
      </c>
      <c r="G13" s="69" t="s">
        <v>301</v>
      </c>
      <c r="H13" s="69" t="s">
        <v>611</v>
      </c>
      <c r="I13" s="70">
        <v>7.8067129629629625E-2</v>
      </c>
      <c r="J13" s="33">
        <f t="shared" ref="J13:J76" si="0">I13-$I$12</f>
        <v>1.3888888888888284E-4</v>
      </c>
      <c r="K13" s="33">
        <f>M13+N13</f>
        <v>6.9444444444444444E-5</v>
      </c>
      <c r="M13" s="33"/>
      <c r="N13" s="33">
        <v>6.9444444444444444E-5</v>
      </c>
      <c r="O13" s="33"/>
      <c r="P13" s="169">
        <f>I13-K13+O13</f>
        <v>7.7997685185185184E-2</v>
      </c>
      <c r="R13" s="178">
        <v>2</v>
      </c>
      <c r="S13" s="179">
        <v>2</v>
      </c>
      <c r="T13" s="177">
        <f t="shared" ref="T13:T76" si="1">IF(R13&lt;&gt;"",R13,"")</f>
        <v>2</v>
      </c>
      <c r="U13" s="180">
        <v>1</v>
      </c>
      <c r="V13" s="181">
        <v>2</v>
      </c>
      <c r="W13" s="177">
        <f>SUMIF(T:T,V:V,U:U)</f>
        <v>1</v>
      </c>
    </row>
    <row r="14" spans="1:23" s="71" customFormat="1" ht="13.7" customHeight="1" x14ac:dyDescent="0.25">
      <c r="A14" s="55">
        <v>3</v>
      </c>
      <c r="B14" s="115">
        <v>143</v>
      </c>
      <c r="C14" s="65" t="s">
        <v>445</v>
      </c>
      <c r="D14" s="66" t="s">
        <v>446</v>
      </c>
      <c r="E14" s="67" t="s">
        <v>441</v>
      </c>
      <c r="F14" s="68">
        <v>12418</v>
      </c>
      <c r="G14" s="69" t="s">
        <v>301</v>
      </c>
      <c r="H14" s="69" t="s">
        <v>442</v>
      </c>
      <c r="I14" s="70">
        <v>7.8067129629629625E-2</v>
      </c>
      <c r="J14" s="33">
        <f t="shared" si="0"/>
        <v>1.3888888888888284E-4</v>
      </c>
      <c r="K14" s="33">
        <f>M14+N14</f>
        <v>4.6296296296296294E-5</v>
      </c>
      <c r="M14" s="33"/>
      <c r="N14" s="33">
        <v>4.6296296296296294E-5</v>
      </c>
      <c r="O14" s="33"/>
      <c r="P14" s="169">
        <f t="shared" ref="P14:P77" si="2">I14-K14+O14</f>
        <v>7.8020833333333331E-2</v>
      </c>
      <c r="R14" s="178">
        <v>143</v>
      </c>
      <c r="S14" s="179">
        <v>3</v>
      </c>
      <c r="T14" s="177">
        <f t="shared" si="1"/>
        <v>143</v>
      </c>
      <c r="U14" s="180">
        <v>1</v>
      </c>
      <c r="V14" s="181">
        <v>3</v>
      </c>
      <c r="W14" s="177">
        <f>SUMIF(T:T,V:V,U:U)</f>
        <v>1</v>
      </c>
    </row>
    <row r="15" spans="1:23" s="71" customFormat="1" ht="13.7" customHeight="1" x14ac:dyDescent="0.25">
      <c r="A15" s="55">
        <v>4</v>
      </c>
      <c r="B15" s="115">
        <v>93</v>
      </c>
      <c r="C15" s="65" t="s">
        <v>327</v>
      </c>
      <c r="D15" s="66" t="s">
        <v>328</v>
      </c>
      <c r="E15" s="67" t="s">
        <v>324</v>
      </c>
      <c r="F15" s="68">
        <v>13075</v>
      </c>
      <c r="G15" s="69" t="s">
        <v>301</v>
      </c>
      <c r="H15" s="69" t="s">
        <v>44</v>
      </c>
      <c r="I15" s="70">
        <v>7.8067129629629625E-2</v>
      </c>
      <c r="J15" s="33">
        <f t="shared" si="0"/>
        <v>1.3888888888888284E-4</v>
      </c>
      <c r="K15" s="33">
        <f>M15+N15</f>
        <v>0</v>
      </c>
      <c r="M15" s="33"/>
      <c r="N15" s="33"/>
      <c r="O15" s="33"/>
      <c r="P15" s="169">
        <f t="shared" si="2"/>
        <v>7.8067129629629625E-2</v>
      </c>
      <c r="R15" s="178">
        <v>93</v>
      </c>
      <c r="S15" s="179">
        <v>4</v>
      </c>
      <c r="T15" s="177">
        <f t="shared" si="1"/>
        <v>93</v>
      </c>
      <c r="U15" s="180">
        <v>1</v>
      </c>
      <c r="V15" s="181">
        <v>4</v>
      </c>
      <c r="W15" s="177">
        <f>SUMIF(T:T,V:V,U:U)</f>
        <v>1</v>
      </c>
    </row>
    <row r="16" spans="1:23" s="71" customFormat="1" ht="13.7" customHeight="1" x14ac:dyDescent="0.25">
      <c r="A16" s="55">
        <v>5</v>
      </c>
      <c r="B16" s="115">
        <v>113</v>
      </c>
      <c r="C16" s="65" t="s">
        <v>307</v>
      </c>
      <c r="D16" s="66" t="s">
        <v>308</v>
      </c>
      <c r="E16" s="67" t="s">
        <v>299</v>
      </c>
      <c r="F16" s="68" t="s">
        <v>309</v>
      </c>
      <c r="G16" s="69" t="s">
        <v>301</v>
      </c>
      <c r="H16" s="69" t="s">
        <v>302</v>
      </c>
      <c r="I16" s="70">
        <v>7.8287037037037044E-2</v>
      </c>
      <c r="J16" s="33">
        <f t="shared" si="0"/>
        <v>3.587962962963015E-4</v>
      </c>
      <c r="K16" s="33">
        <f>M16+N16</f>
        <v>0</v>
      </c>
      <c r="M16" s="33"/>
      <c r="N16" s="33"/>
      <c r="O16" s="33"/>
      <c r="P16" s="169">
        <f t="shared" si="2"/>
        <v>7.8287037037037044E-2</v>
      </c>
      <c r="R16" s="178">
        <v>113</v>
      </c>
      <c r="S16" s="179">
        <v>5</v>
      </c>
      <c r="T16" s="177">
        <f t="shared" si="1"/>
        <v>113</v>
      </c>
      <c r="U16" s="180">
        <v>1</v>
      </c>
      <c r="V16" s="181">
        <v>5</v>
      </c>
      <c r="W16" s="177">
        <f>SUMIF(T:T,V:V,U:U)</f>
        <v>1</v>
      </c>
    </row>
    <row r="17" spans="1:23" s="71" customFormat="1" ht="13.7" customHeight="1" x14ac:dyDescent="0.25">
      <c r="A17" s="55">
        <v>6</v>
      </c>
      <c r="B17" s="115">
        <v>151</v>
      </c>
      <c r="C17" s="65" t="s">
        <v>572</v>
      </c>
      <c r="D17" s="66" t="s">
        <v>573</v>
      </c>
      <c r="E17" s="67" t="s">
        <v>574</v>
      </c>
      <c r="F17" s="68">
        <v>9096</v>
      </c>
      <c r="G17" s="69" t="s">
        <v>301</v>
      </c>
      <c r="H17" s="69" t="s">
        <v>184</v>
      </c>
      <c r="I17" s="70">
        <v>7.8287037037037044E-2</v>
      </c>
      <c r="J17" s="33">
        <f t="shared" si="0"/>
        <v>3.587962962963015E-4</v>
      </c>
      <c r="K17" s="33">
        <f>M17+N17</f>
        <v>1.1574074074074073E-5</v>
      </c>
      <c r="M17" s="33">
        <v>1.1574074074074073E-5</v>
      </c>
      <c r="N17" s="33"/>
      <c r="O17" s="33"/>
      <c r="P17" s="169">
        <f t="shared" si="2"/>
        <v>7.8275462962962963E-2</v>
      </c>
      <c r="R17" s="178">
        <v>151</v>
      </c>
      <c r="S17" s="179">
        <v>6</v>
      </c>
      <c r="T17" s="177">
        <f t="shared" si="1"/>
        <v>151</v>
      </c>
      <c r="U17" s="180">
        <v>1</v>
      </c>
      <c r="V17" s="181">
        <v>6</v>
      </c>
      <c r="W17" s="177">
        <f>SUMIF(T:T,V:V,U:U)</f>
        <v>1</v>
      </c>
    </row>
    <row r="18" spans="1:23" s="71" customFormat="1" ht="13.7" customHeight="1" x14ac:dyDescent="0.25">
      <c r="A18" s="55">
        <v>7</v>
      </c>
      <c r="B18" s="115">
        <v>111</v>
      </c>
      <c r="C18" s="65" t="s">
        <v>297</v>
      </c>
      <c r="D18" s="66" t="s">
        <v>298</v>
      </c>
      <c r="E18" s="67" t="s">
        <v>299</v>
      </c>
      <c r="F18" s="68" t="s">
        <v>300</v>
      </c>
      <c r="G18" s="69" t="s">
        <v>301</v>
      </c>
      <c r="H18" s="69" t="s">
        <v>302</v>
      </c>
      <c r="I18" s="70">
        <v>7.8287037037037044E-2</v>
      </c>
      <c r="J18" s="33">
        <f t="shared" si="0"/>
        <v>3.587962962963015E-4</v>
      </c>
      <c r="K18" s="33">
        <f>M18+N18</f>
        <v>0</v>
      </c>
      <c r="M18" s="33"/>
      <c r="N18" s="33"/>
      <c r="O18" s="33"/>
      <c r="P18" s="169">
        <f t="shared" si="2"/>
        <v>7.8287037037037044E-2</v>
      </c>
      <c r="R18" s="178">
        <v>111</v>
      </c>
      <c r="S18" s="179">
        <v>7</v>
      </c>
      <c r="T18" s="177">
        <f t="shared" si="1"/>
        <v>111</v>
      </c>
      <c r="U18" s="180">
        <v>1</v>
      </c>
      <c r="V18" s="181">
        <v>7</v>
      </c>
      <c r="W18" s="177">
        <f>SUMIF(T:T,V:V,U:U)</f>
        <v>1</v>
      </c>
    </row>
    <row r="19" spans="1:23" s="71" customFormat="1" ht="13.7" customHeight="1" x14ac:dyDescent="0.25">
      <c r="A19" s="55">
        <v>8</v>
      </c>
      <c r="B19" s="115">
        <v>182</v>
      </c>
      <c r="C19" s="65" t="s">
        <v>427</v>
      </c>
      <c r="D19" s="66" t="s">
        <v>428</v>
      </c>
      <c r="E19" s="67" t="s">
        <v>425</v>
      </c>
      <c r="F19" s="68">
        <v>100827</v>
      </c>
      <c r="G19" s="69" t="s">
        <v>301</v>
      </c>
      <c r="H19" s="69" t="s">
        <v>426</v>
      </c>
      <c r="I19" s="70">
        <v>7.8287037037037044E-2</v>
      </c>
      <c r="J19" s="33">
        <f t="shared" si="0"/>
        <v>3.587962962963015E-4</v>
      </c>
      <c r="K19" s="33">
        <f>M19+N19</f>
        <v>0</v>
      </c>
      <c r="M19" s="33"/>
      <c r="N19" s="33"/>
      <c r="O19" s="33"/>
      <c r="P19" s="169">
        <f t="shared" si="2"/>
        <v>7.8287037037037044E-2</v>
      </c>
      <c r="R19" s="178">
        <v>182</v>
      </c>
      <c r="S19" s="179">
        <v>8</v>
      </c>
      <c r="T19" s="177">
        <f t="shared" si="1"/>
        <v>182</v>
      </c>
      <c r="U19" s="180">
        <v>1</v>
      </c>
      <c r="V19" s="181">
        <v>8</v>
      </c>
      <c r="W19" s="177">
        <f>SUMIF(T:T,V:V,U:U)</f>
        <v>1</v>
      </c>
    </row>
    <row r="20" spans="1:23" s="71" customFormat="1" ht="13.7" customHeight="1" x14ac:dyDescent="0.25">
      <c r="A20" s="55">
        <v>9</v>
      </c>
      <c r="B20" s="115">
        <v>117</v>
      </c>
      <c r="C20" s="65" t="s">
        <v>319</v>
      </c>
      <c r="D20" s="66" t="s">
        <v>320</v>
      </c>
      <c r="E20" s="67" t="s">
        <v>299</v>
      </c>
      <c r="F20" s="68" t="s">
        <v>321</v>
      </c>
      <c r="G20" s="69" t="s">
        <v>306</v>
      </c>
      <c r="H20" s="69" t="s">
        <v>302</v>
      </c>
      <c r="I20" s="70">
        <v>7.8287037037037044E-2</v>
      </c>
      <c r="J20" s="33">
        <f t="shared" si="0"/>
        <v>3.587962962963015E-4</v>
      </c>
      <c r="K20" s="33">
        <f>M20+N20</f>
        <v>0</v>
      </c>
      <c r="M20" s="33"/>
      <c r="N20" s="33"/>
      <c r="O20" s="33"/>
      <c r="P20" s="169">
        <f t="shared" si="2"/>
        <v>7.8287037037037044E-2</v>
      </c>
      <c r="R20" s="178">
        <v>117</v>
      </c>
      <c r="S20" s="179">
        <v>9</v>
      </c>
      <c r="T20" s="177">
        <f t="shared" si="1"/>
        <v>117</v>
      </c>
      <c r="U20" s="180">
        <v>1</v>
      </c>
      <c r="V20" s="181">
        <v>9</v>
      </c>
      <c r="W20" s="177">
        <f>SUMIF(T:T,V:V,U:U)</f>
        <v>1</v>
      </c>
    </row>
    <row r="21" spans="1:23" s="71" customFormat="1" ht="13.7" customHeight="1" x14ac:dyDescent="0.25">
      <c r="A21" s="55">
        <v>10</v>
      </c>
      <c r="B21" s="115">
        <v>150</v>
      </c>
      <c r="C21" s="65" t="s">
        <v>459</v>
      </c>
      <c r="D21" s="66" t="s">
        <v>460</v>
      </c>
      <c r="E21" s="67" t="s">
        <v>441</v>
      </c>
      <c r="F21" s="68">
        <v>8547</v>
      </c>
      <c r="G21" s="69" t="s">
        <v>306</v>
      </c>
      <c r="H21" s="69" t="s">
        <v>442</v>
      </c>
      <c r="I21" s="70">
        <v>7.8287037037037044E-2</v>
      </c>
      <c r="J21" s="33">
        <f t="shared" si="0"/>
        <v>3.587962962963015E-4</v>
      </c>
      <c r="K21" s="33">
        <f>M21+N21</f>
        <v>2.3148148148148147E-5</v>
      </c>
      <c r="M21" s="33">
        <v>2.3148148148148147E-5</v>
      </c>
      <c r="N21" s="33"/>
      <c r="O21" s="33"/>
      <c r="P21" s="169">
        <f t="shared" si="2"/>
        <v>7.8263888888888897E-2</v>
      </c>
      <c r="R21" s="178">
        <v>150</v>
      </c>
      <c r="S21" s="179">
        <v>10</v>
      </c>
      <c r="T21" s="177">
        <f t="shared" si="1"/>
        <v>150</v>
      </c>
      <c r="U21" s="180">
        <v>1</v>
      </c>
      <c r="V21" s="181">
        <v>10</v>
      </c>
      <c r="W21" s="177">
        <f>SUMIF(T:T,V:V,U:U)</f>
        <v>1</v>
      </c>
    </row>
    <row r="22" spans="1:23" s="71" customFormat="1" ht="13.7" customHeight="1" x14ac:dyDescent="0.25">
      <c r="A22" s="55">
        <v>11</v>
      </c>
      <c r="B22" s="115">
        <v>83</v>
      </c>
      <c r="C22" s="65" t="s">
        <v>481</v>
      </c>
      <c r="D22" s="66" t="s">
        <v>482</v>
      </c>
      <c r="E22" s="67" t="s">
        <v>483</v>
      </c>
      <c r="F22" s="68">
        <v>14315</v>
      </c>
      <c r="G22" s="69" t="s">
        <v>301</v>
      </c>
      <c r="H22" s="69" t="s">
        <v>478</v>
      </c>
      <c r="I22" s="70">
        <v>7.8287037037037044E-2</v>
      </c>
      <c r="J22" s="33">
        <f t="shared" si="0"/>
        <v>3.587962962963015E-4</v>
      </c>
      <c r="K22" s="33">
        <f>M22+N22</f>
        <v>0</v>
      </c>
      <c r="M22" s="33"/>
      <c r="N22" s="33"/>
      <c r="O22" s="33"/>
      <c r="P22" s="169">
        <f t="shared" si="2"/>
        <v>7.8287037037037044E-2</v>
      </c>
      <c r="R22" s="178">
        <v>83</v>
      </c>
      <c r="S22" s="179">
        <v>11</v>
      </c>
      <c r="T22" s="177">
        <f t="shared" si="1"/>
        <v>83</v>
      </c>
      <c r="U22" s="180">
        <v>1</v>
      </c>
      <c r="V22" s="181">
        <v>11</v>
      </c>
      <c r="W22" s="177">
        <f>SUMIF(T:T,V:V,U:U)</f>
        <v>1</v>
      </c>
    </row>
    <row r="23" spans="1:23" s="71" customFormat="1" ht="13.7" customHeight="1" x14ac:dyDescent="0.25">
      <c r="A23" s="55">
        <v>12</v>
      </c>
      <c r="B23" s="115">
        <v>165</v>
      </c>
      <c r="C23" s="65" t="s">
        <v>530</v>
      </c>
      <c r="D23" s="66" t="s">
        <v>531</v>
      </c>
      <c r="E23" s="67" t="s">
        <v>523</v>
      </c>
      <c r="F23" s="68" t="s">
        <v>659</v>
      </c>
      <c r="G23" s="69" t="s">
        <v>301</v>
      </c>
      <c r="H23" s="69" t="s">
        <v>173</v>
      </c>
      <c r="I23" s="70">
        <v>7.8287037037037044E-2</v>
      </c>
      <c r="J23" s="33">
        <f t="shared" si="0"/>
        <v>3.587962962963015E-4</v>
      </c>
      <c r="K23" s="33">
        <f>M23+N23</f>
        <v>0</v>
      </c>
      <c r="M23" s="33"/>
      <c r="N23" s="33"/>
      <c r="O23" s="33"/>
      <c r="P23" s="169">
        <f t="shared" si="2"/>
        <v>7.8287037037037044E-2</v>
      </c>
      <c r="R23" s="178">
        <v>165</v>
      </c>
      <c r="S23" s="179">
        <v>12</v>
      </c>
      <c r="T23" s="177">
        <f t="shared" si="1"/>
        <v>165</v>
      </c>
      <c r="U23" s="180">
        <v>1</v>
      </c>
      <c r="V23" s="181">
        <v>12</v>
      </c>
      <c r="W23" s="177">
        <f>SUMIF(T:T,V:V,U:U)</f>
        <v>1</v>
      </c>
    </row>
    <row r="24" spans="1:23" s="71" customFormat="1" ht="13.7" customHeight="1" x14ac:dyDescent="0.25">
      <c r="A24" s="55">
        <v>13</v>
      </c>
      <c r="B24" s="115">
        <v>137</v>
      </c>
      <c r="C24" s="65" t="s">
        <v>506</v>
      </c>
      <c r="D24" s="66" t="s">
        <v>507</v>
      </c>
      <c r="E24" s="67" t="s">
        <v>508</v>
      </c>
      <c r="F24" s="68">
        <v>100289</v>
      </c>
      <c r="G24" s="69" t="s">
        <v>301</v>
      </c>
      <c r="H24" s="69" t="s">
        <v>493</v>
      </c>
      <c r="I24" s="70">
        <v>7.8287037037037044E-2</v>
      </c>
      <c r="J24" s="33">
        <f t="shared" si="0"/>
        <v>3.587962962963015E-4</v>
      </c>
      <c r="K24" s="33">
        <f>M24+N24</f>
        <v>0</v>
      </c>
      <c r="M24" s="33"/>
      <c r="N24" s="33"/>
      <c r="O24" s="33"/>
      <c r="P24" s="169">
        <f t="shared" si="2"/>
        <v>7.8287037037037044E-2</v>
      </c>
      <c r="R24" s="178">
        <v>137</v>
      </c>
      <c r="S24" s="179">
        <v>13</v>
      </c>
      <c r="T24" s="177">
        <f t="shared" si="1"/>
        <v>137</v>
      </c>
      <c r="U24" s="180">
        <v>1</v>
      </c>
      <c r="V24" s="181">
        <v>13</v>
      </c>
      <c r="W24" s="177">
        <f>SUMIF(T:T,V:V,U:U)</f>
        <v>1</v>
      </c>
    </row>
    <row r="25" spans="1:23" s="71" customFormat="1" ht="13.7" customHeight="1" x14ac:dyDescent="0.25">
      <c r="A25" s="55">
        <v>14</v>
      </c>
      <c r="B25" s="115">
        <v>7</v>
      </c>
      <c r="C25" s="65" t="s">
        <v>629</v>
      </c>
      <c r="D25" s="66" t="s">
        <v>630</v>
      </c>
      <c r="E25" s="67" t="s">
        <v>617</v>
      </c>
      <c r="F25" s="68" t="s">
        <v>631</v>
      </c>
      <c r="G25" s="69" t="s">
        <v>306</v>
      </c>
      <c r="H25" s="69" t="s">
        <v>611</v>
      </c>
      <c r="I25" s="70">
        <v>7.8287037037037044E-2</v>
      </c>
      <c r="J25" s="33">
        <f t="shared" si="0"/>
        <v>3.587962962963015E-4</v>
      </c>
      <c r="K25" s="33">
        <f>M25+N25</f>
        <v>0</v>
      </c>
      <c r="M25" s="33"/>
      <c r="N25" s="33"/>
      <c r="O25" s="33"/>
      <c r="P25" s="169">
        <f t="shared" si="2"/>
        <v>7.8287037037037044E-2</v>
      </c>
      <c r="R25" s="178">
        <v>7</v>
      </c>
      <c r="S25" s="179">
        <v>14</v>
      </c>
      <c r="T25" s="177">
        <f t="shared" si="1"/>
        <v>7</v>
      </c>
      <c r="U25" s="180">
        <v>1</v>
      </c>
      <c r="V25" s="181">
        <v>14</v>
      </c>
      <c r="W25" s="177">
        <f>SUMIF(T:T,V:V,U:U)</f>
        <v>1</v>
      </c>
    </row>
    <row r="26" spans="1:23" s="71" customFormat="1" ht="13.7" customHeight="1" x14ac:dyDescent="0.25">
      <c r="A26" s="55">
        <v>15</v>
      </c>
      <c r="B26" s="115">
        <v>85</v>
      </c>
      <c r="C26" s="65" t="s">
        <v>487</v>
      </c>
      <c r="D26" s="66" t="s">
        <v>488</v>
      </c>
      <c r="E26" s="67" t="s">
        <v>489</v>
      </c>
      <c r="F26" s="68">
        <v>10880</v>
      </c>
      <c r="G26" s="69" t="s">
        <v>306</v>
      </c>
      <c r="H26" s="69" t="s">
        <v>478</v>
      </c>
      <c r="I26" s="70">
        <v>7.8287037037037044E-2</v>
      </c>
      <c r="J26" s="33">
        <f t="shared" si="0"/>
        <v>3.587962962963015E-4</v>
      </c>
      <c r="K26" s="33">
        <f>M26+N26</f>
        <v>0</v>
      </c>
      <c r="M26" s="33"/>
      <c r="N26" s="33"/>
      <c r="O26" s="33"/>
      <c r="P26" s="169">
        <f t="shared" si="2"/>
        <v>7.8287037037037044E-2</v>
      </c>
      <c r="R26" s="178">
        <v>85</v>
      </c>
      <c r="S26" s="179">
        <v>15</v>
      </c>
      <c r="T26" s="177">
        <f t="shared" si="1"/>
        <v>85</v>
      </c>
      <c r="U26" s="180">
        <v>1</v>
      </c>
      <c r="V26" s="181">
        <v>15</v>
      </c>
      <c r="W26" s="177">
        <f>SUMIF(T:T,V:V,U:U)</f>
        <v>1</v>
      </c>
    </row>
    <row r="27" spans="1:23" s="71" customFormat="1" ht="13.7" customHeight="1" x14ac:dyDescent="0.25">
      <c r="A27" s="55">
        <v>16</v>
      </c>
      <c r="B27" s="115">
        <v>175</v>
      </c>
      <c r="C27" s="65" t="s">
        <v>603</v>
      </c>
      <c r="D27" s="66" t="s">
        <v>604</v>
      </c>
      <c r="E27" s="67" t="s">
        <v>597</v>
      </c>
      <c r="F27" s="68">
        <v>5674</v>
      </c>
      <c r="G27" s="69" t="s">
        <v>301</v>
      </c>
      <c r="H27" s="69" t="s">
        <v>45</v>
      </c>
      <c r="I27" s="70">
        <v>7.8287037037037044E-2</v>
      </c>
      <c r="J27" s="33">
        <f t="shared" si="0"/>
        <v>3.587962962963015E-4</v>
      </c>
      <c r="K27" s="33">
        <f>M27+N27</f>
        <v>3.4722222222222222E-5</v>
      </c>
      <c r="M27" s="33">
        <v>3.4722222222222222E-5</v>
      </c>
      <c r="N27" s="33"/>
      <c r="O27" s="33"/>
      <c r="P27" s="169">
        <f t="shared" si="2"/>
        <v>7.8252314814814816E-2</v>
      </c>
      <c r="R27" s="178">
        <v>175</v>
      </c>
      <c r="S27" s="179">
        <v>16</v>
      </c>
      <c r="T27" s="177">
        <f t="shared" si="1"/>
        <v>175</v>
      </c>
      <c r="U27" s="180">
        <v>1</v>
      </c>
      <c r="V27" s="181">
        <v>16</v>
      </c>
      <c r="W27" s="177">
        <f>SUMIF(T:T,V:V,U:U)</f>
        <v>1</v>
      </c>
    </row>
    <row r="28" spans="1:23" s="71" customFormat="1" ht="13.7" customHeight="1" x14ac:dyDescent="0.25">
      <c r="A28" s="55">
        <v>17</v>
      </c>
      <c r="B28" s="115">
        <v>147</v>
      </c>
      <c r="C28" s="65" t="s">
        <v>453</v>
      </c>
      <c r="D28" s="66" t="s">
        <v>454</v>
      </c>
      <c r="E28" s="67" t="s">
        <v>441</v>
      </c>
      <c r="F28" s="68">
        <v>12841</v>
      </c>
      <c r="G28" s="69" t="s">
        <v>301</v>
      </c>
      <c r="H28" s="69" t="s">
        <v>442</v>
      </c>
      <c r="I28" s="70">
        <v>7.8287037037037044E-2</v>
      </c>
      <c r="J28" s="33">
        <f t="shared" si="0"/>
        <v>3.587962962963015E-4</v>
      </c>
      <c r="K28" s="33">
        <f>M28+N28</f>
        <v>0</v>
      </c>
      <c r="M28" s="33"/>
      <c r="N28" s="33"/>
      <c r="O28" s="33"/>
      <c r="P28" s="169">
        <f t="shared" si="2"/>
        <v>7.8287037037037044E-2</v>
      </c>
      <c r="R28" s="178">
        <v>147</v>
      </c>
      <c r="S28" s="179">
        <v>17</v>
      </c>
      <c r="T28" s="177">
        <f t="shared" si="1"/>
        <v>147</v>
      </c>
      <c r="U28" s="180">
        <v>1</v>
      </c>
      <c r="V28" s="181">
        <v>17</v>
      </c>
      <c r="W28" s="177">
        <f>SUMIF(T:T,V:V,U:U)</f>
        <v>1</v>
      </c>
    </row>
    <row r="29" spans="1:23" s="71" customFormat="1" ht="13.7" customHeight="1" x14ac:dyDescent="0.25">
      <c r="A29" s="55">
        <v>18</v>
      </c>
      <c r="B29" s="115">
        <v>161</v>
      </c>
      <c r="C29" s="65" t="s">
        <v>521</v>
      </c>
      <c r="D29" s="66" t="s">
        <v>522</v>
      </c>
      <c r="E29" s="67" t="s">
        <v>523</v>
      </c>
      <c r="F29" s="68" t="s">
        <v>663</v>
      </c>
      <c r="G29" s="69" t="s">
        <v>306</v>
      </c>
      <c r="H29" s="69" t="s">
        <v>173</v>
      </c>
      <c r="I29" s="70">
        <v>7.8287037037037044E-2</v>
      </c>
      <c r="J29" s="33">
        <f t="shared" si="0"/>
        <v>3.587962962963015E-4</v>
      </c>
      <c r="K29" s="33">
        <f>M29+N29</f>
        <v>0</v>
      </c>
      <c r="M29" s="33"/>
      <c r="N29" s="33"/>
      <c r="O29" s="33"/>
      <c r="P29" s="169">
        <f t="shared" si="2"/>
        <v>7.8287037037037044E-2</v>
      </c>
      <c r="R29" s="178">
        <v>161</v>
      </c>
      <c r="S29" s="179">
        <v>18</v>
      </c>
      <c r="T29" s="177">
        <f t="shared" si="1"/>
        <v>161</v>
      </c>
      <c r="U29" s="180">
        <v>1</v>
      </c>
      <c r="V29" s="181">
        <v>18</v>
      </c>
      <c r="W29" s="177">
        <f>SUMIF(T:T,V:V,U:U)</f>
        <v>1</v>
      </c>
    </row>
    <row r="30" spans="1:23" s="71" customFormat="1" ht="13.7" customHeight="1" x14ac:dyDescent="0.25">
      <c r="A30" s="55">
        <v>19</v>
      </c>
      <c r="B30" s="115">
        <v>5</v>
      </c>
      <c r="C30" s="65" t="s">
        <v>623</v>
      </c>
      <c r="D30" s="66" t="s">
        <v>624</v>
      </c>
      <c r="E30" s="67" t="s">
        <v>621</v>
      </c>
      <c r="F30" s="68" t="s">
        <v>625</v>
      </c>
      <c r="G30" s="69" t="s">
        <v>301</v>
      </c>
      <c r="H30" s="69" t="s">
        <v>611</v>
      </c>
      <c r="I30" s="70">
        <v>7.8287037037037044E-2</v>
      </c>
      <c r="J30" s="33">
        <f t="shared" si="0"/>
        <v>3.587962962963015E-4</v>
      </c>
      <c r="K30" s="33">
        <f>M30+N30</f>
        <v>0</v>
      </c>
      <c r="M30" s="33"/>
      <c r="N30" s="33"/>
      <c r="O30" s="33"/>
      <c r="P30" s="169">
        <f t="shared" si="2"/>
        <v>7.8287037037037044E-2</v>
      </c>
      <c r="R30" s="178">
        <v>5</v>
      </c>
      <c r="S30" s="179">
        <v>19</v>
      </c>
      <c r="T30" s="177">
        <f t="shared" si="1"/>
        <v>5</v>
      </c>
      <c r="U30" s="180">
        <v>1</v>
      </c>
      <c r="V30" s="181">
        <v>21</v>
      </c>
      <c r="W30" s="177">
        <f>SUMIF(T:T,V:V,U:U)</f>
        <v>1</v>
      </c>
    </row>
    <row r="31" spans="1:23" s="71" customFormat="1" ht="13.7" customHeight="1" x14ac:dyDescent="0.25">
      <c r="A31" s="55">
        <v>20</v>
      </c>
      <c r="B31" s="115">
        <v>101</v>
      </c>
      <c r="C31" s="65" t="s">
        <v>403</v>
      </c>
      <c r="D31" s="66" t="s">
        <v>404</v>
      </c>
      <c r="E31" s="67" t="s">
        <v>405</v>
      </c>
      <c r="F31" s="68">
        <v>9818</v>
      </c>
      <c r="G31" s="69" t="s">
        <v>306</v>
      </c>
      <c r="H31" s="69" t="s">
        <v>406</v>
      </c>
      <c r="I31" s="70">
        <v>7.8287037037037044E-2</v>
      </c>
      <c r="J31" s="33">
        <f t="shared" si="0"/>
        <v>3.587962962963015E-4</v>
      </c>
      <c r="K31" s="33">
        <f>M31+N31</f>
        <v>0</v>
      </c>
      <c r="M31" s="33"/>
      <c r="N31" s="33"/>
      <c r="O31" s="33"/>
      <c r="P31" s="169">
        <f t="shared" si="2"/>
        <v>7.8287037037037044E-2</v>
      </c>
      <c r="R31" s="178">
        <v>101</v>
      </c>
      <c r="S31" s="179">
        <v>20</v>
      </c>
      <c r="T31" s="177">
        <f t="shared" si="1"/>
        <v>101</v>
      </c>
      <c r="U31" s="180">
        <v>1</v>
      </c>
      <c r="V31" s="181">
        <v>22</v>
      </c>
      <c r="W31" s="177">
        <f>SUMIF(T:T,V:V,U:U)</f>
        <v>1</v>
      </c>
    </row>
    <row r="32" spans="1:23" s="71" customFormat="1" ht="13.7" customHeight="1" x14ac:dyDescent="0.25">
      <c r="A32" s="55">
        <v>21</v>
      </c>
      <c r="B32" s="115">
        <v>124</v>
      </c>
      <c r="C32" s="65" t="s">
        <v>567</v>
      </c>
      <c r="D32" s="66" t="s">
        <v>568</v>
      </c>
      <c r="E32" s="67" t="s">
        <v>562</v>
      </c>
      <c r="F32" s="68">
        <v>8743</v>
      </c>
      <c r="G32" s="69" t="s">
        <v>306</v>
      </c>
      <c r="H32" s="69" t="s">
        <v>184</v>
      </c>
      <c r="I32" s="70">
        <v>7.8287037037037044E-2</v>
      </c>
      <c r="J32" s="33">
        <f t="shared" si="0"/>
        <v>3.587962962963015E-4</v>
      </c>
      <c r="K32" s="33">
        <f>M32+N32</f>
        <v>0</v>
      </c>
      <c r="M32" s="33"/>
      <c r="N32" s="33"/>
      <c r="O32" s="33"/>
      <c r="P32" s="169">
        <f t="shared" si="2"/>
        <v>7.8287037037037044E-2</v>
      </c>
      <c r="R32" s="178">
        <v>124</v>
      </c>
      <c r="S32" s="179">
        <v>21</v>
      </c>
      <c r="T32" s="177">
        <f t="shared" si="1"/>
        <v>124</v>
      </c>
      <c r="U32" s="180">
        <v>1</v>
      </c>
      <c r="V32" s="181">
        <v>23</v>
      </c>
      <c r="W32" s="177">
        <f>SUMIF(T:T,V:V,U:U)</f>
        <v>1</v>
      </c>
    </row>
    <row r="33" spans="1:23" s="71" customFormat="1" ht="13.7" customHeight="1" x14ac:dyDescent="0.25">
      <c r="A33" s="55">
        <v>22</v>
      </c>
      <c r="B33" s="115">
        <v>171</v>
      </c>
      <c r="C33" s="65" t="s">
        <v>595</v>
      </c>
      <c r="D33" s="66" t="s">
        <v>596</v>
      </c>
      <c r="E33" s="67" t="s">
        <v>597</v>
      </c>
      <c r="F33" s="68">
        <v>6788</v>
      </c>
      <c r="G33" s="69" t="s">
        <v>306</v>
      </c>
      <c r="H33" s="69" t="s">
        <v>45</v>
      </c>
      <c r="I33" s="70">
        <v>7.8287037037037044E-2</v>
      </c>
      <c r="J33" s="33">
        <f t="shared" si="0"/>
        <v>3.587962962963015E-4</v>
      </c>
      <c r="K33" s="33">
        <f>M33+N33</f>
        <v>0</v>
      </c>
      <c r="M33" s="33"/>
      <c r="N33" s="33"/>
      <c r="O33" s="33"/>
      <c r="P33" s="169">
        <f t="shared" si="2"/>
        <v>7.8287037037037044E-2</v>
      </c>
      <c r="R33" s="178">
        <v>171</v>
      </c>
      <c r="S33" s="179">
        <v>22</v>
      </c>
      <c r="T33" s="177">
        <f t="shared" si="1"/>
        <v>171</v>
      </c>
      <c r="U33" s="180">
        <v>1</v>
      </c>
      <c r="V33" s="181">
        <v>24</v>
      </c>
      <c r="W33" s="177">
        <f>SUMIF(T:T,V:V,U:U)</f>
        <v>1</v>
      </c>
    </row>
    <row r="34" spans="1:23" s="71" customFormat="1" ht="13.7" customHeight="1" x14ac:dyDescent="0.25">
      <c r="A34" s="55">
        <v>23</v>
      </c>
      <c r="B34" s="115">
        <v>106</v>
      </c>
      <c r="C34" s="65" t="s">
        <v>417</v>
      </c>
      <c r="D34" s="66" t="s">
        <v>418</v>
      </c>
      <c r="E34" s="67" t="s">
        <v>419</v>
      </c>
      <c r="F34" s="68">
        <v>9623</v>
      </c>
      <c r="G34" s="69" t="s">
        <v>306</v>
      </c>
      <c r="H34" s="69" t="s">
        <v>406</v>
      </c>
      <c r="I34" s="70">
        <v>7.8287037037037044E-2</v>
      </c>
      <c r="J34" s="33">
        <f t="shared" si="0"/>
        <v>3.587962962963015E-4</v>
      </c>
      <c r="K34" s="33">
        <f>M34+N34</f>
        <v>0</v>
      </c>
      <c r="M34" s="33"/>
      <c r="N34" s="33"/>
      <c r="O34" s="33"/>
      <c r="P34" s="169">
        <f t="shared" si="2"/>
        <v>7.8287037037037044E-2</v>
      </c>
      <c r="R34" s="178">
        <v>106</v>
      </c>
      <c r="S34" s="179">
        <v>23</v>
      </c>
      <c r="T34" s="177">
        <f t="shared" si="1"/>
        <v>106</v>
      </c>
      <c r="U34" s="180">
        <v>1</v>
      </c>
      <c r="V34" s="181">
        <v>31</v>
      </c>
      <c r="W34" s="177">
        <f>SUMIF(T:T,V:V,U:U)</f>
        <v>1</v>
      </c>
    </row>
    <row r="35" spans="1:23" s="71" customFormat="1" ht="13.7" customHeight="1" x14ac:dyDescent="0.25">
      <c r="A35" s="55">
        <v>24</v>
      </c>
      <c r="B35" s="115">
        <v>185</v>
      </c>
      <c r="C35" s="65" t="s">
        <v>433</v>
      </c>
      <c r="D35" s="66" t="s">
        <v>434</v>
      </c>
      <c r="E35" s="67" t="s">
        <v>425</v>
      </c>
      <c r="F35" s="68">
        <v>100831</v>
      </c>
      <c r="G35" s="69" t="s">
        <v>301</v>
      </c>
      <c r="H35" s="69" t="s">
        <v>426</v>
      </c>
      <c r="I35" s="70">
        <v>7.8287037037037044E-2</v>
      </c>
      <c r="J35" s="33">
        <f t="shared" si="0"/>
        <v>3.587962962963015E-4</v>
      </c>
      <c r="K35" s="33">
        <f>M35+N35</f>
        <v>0</v>
      </c>
      <c r="M35" s="33"/>
      <c r="N35" s="33"/>
      <c r="O35" s="33"/>
      <c r="P35" s="169">
        <f t="shared" si="2"/>
        <v>7.8287037037037044E-2</v>
      </c>
      <c r="R35" s="178">
        <v>185</v>
      </c>
      <c r="S35" s="179">
        <v>24</v>
      </c>
      <c r="T35" s="177">
        <f t="shared" si="1"/>
        <v>185</v>
      </c>
      <c r="U35" s="180">
        <v>1</v>
      </c>
      <c r="V35" s="181">
        <v>32</v>
      </c>
      <c r="W35" s="177">
        <f>SUMIF(T:T,V:V,U:U)</f>
        <v>1</v>
      </c>
    </row>
    <row r="36" spans="1:23" s="71" customFormat="1" ht="13.7" customHeight="1" x14ac:dyDescent="0.25">
      <c r="A36" s="55">
        <v>25</v>
      </c>
      <c r="B36" s="115">
        <v>173</v>
      </c>
      <c r="C36" s="65" t="s">
        <v>600</v>
      </c>
      <c r="D36" s="66" t="s">
        <v>601</v>
      </c>
      <c r="E36" s="67" t="s">
        <v>597</v>
      </c>
      <c r="F36" s="68">
        <v>6477</v>
      </c>
      <c r="G36" s="69" t="s">
        <v>306</v>
      </c>
      <c r="H36" s="69" t="s">
        <v>45</v>
      </c>
      <c r="I36" s="70">
        <v>7.8287037037037044E-2</v>
      </c>
      <c r="J36" s="33">
        <f t="shared" si="0"/>
        <v>3.587962962963015E-4</v>
      </c>
      <c r="K36" s="33">
        <f>M36+N36</f>
        <v>0</v>
      </c>
      <c r="M36" s="33"/>
      <c r="N36" s="33"/>
      <c r="O36" s="33"/>
      <c r="P36" s="169">
        <f t="shared" si="2"/>
        <v>7.8287037037037044E-2</v>
      </c>
      <c r="R36" s="178">
        <v>173</v>
      </c>
      <c r="S36" s="179">
        <v>25</v>
      </c>
      <c r="T36" s="177">
        <f t="shared" si="1"/>
        <v>173</v>
      </c>
      <c r="U36" s="180">
        <v>1</v>
      </c>
      <c r="V36" s="181">
        <v>33</v>
      </c>
      <c r="W36" s="177">
        <f>SUMIF(T:T,V:V,U:U)</f>
        <v>0</v>
      </c>
    </row>
    <row r="37" spans="1:23" s="71" customFormat="1" ht="13.7" customHeight="1" x14ac:dyDescent="0.25">
      <c r="A37" s="55">
        <v>26</v>
      </c>
      <c r="B37" s="115">
        <v>166</v>
      </c>
      <c r="C37" s="65" t="s">
        <v>532</v>
      </c>
      <c r="D37" s="66" t="s">
        <v>533</v>
      </c>
      <c r="E37" s="67" t="s">
        <v>523</v>
      </c>
      <c r="F37" s="68" t="s">
        <v>661</v>
      </c>
      <c r="G37" s="69" t="s">
        <v>301</v>
      </c>
      <c r="H37" s="69" t="s">
        <v>173</v>
      </c>
      <c r="I37" s="70">
        <v>7.8287037037037044E-2</v>
      </c>
      <c r="J37" s="33">
        <f t="shared" si="0"/>
        <v>3.587962962963015E-4</v>
      </c>
      <c r="K37" s="33">
        <f>M37+N37</f>
        <v>0</v>
      </c>
      <c r="M37" s="33"/>
      <c r="N37" s="33"/>
      <c r="O37" s="33"/>
      <c r="P37" s="169">
        <f t="shared" si="2"/>
        <v>7.8287037037037044E-2</v>
      </c>
      <c r="R37" s="178">
        <v>166</v>
      </c>
      <c r="S37" s="179">
        <v>26</v>
      </c>
      <c r="T37" s="177">
        <f t="shared" si="1"/>
        <v>166</v>
      </c>
      <c r="U37" s="180">
        <v>1</v>
      </c>
      <c r="V37" s="181">
        <v>34</v>
      </c>
      <c r="W37" s="177">
        <f>SUMIF(T:T,V:V,U:U)</f>
        <v>1</v>
      </c>
    </row>
    <row r="38" spans="1:23" s="71" customFormat="1" ht="13.7" customHeight="1" x14ac:dyDescent="0.25">
      <c r="A38" s="55">
        <v>27</v>
      </c>
      <c r="B38" s="115">
        <v>3</v>
      </c>
      <c r="C38" s="65" t="s">
        <v>615</v>
      </c>
      <c r="D38" s="66" t="s">
        <v>616</v>
      </c>
      <c r="E38" s="67" t="s">
        <v>617</v>
      </c>
      <c r="F38" s="68" t="s">
        <v>618</v>
      </c>
      <c r="G38" s="69" t="s">
        <v>306</v>
      </c>
      <c r="H38" s="69" t="s">
        <v>611</v>
      </c>
      <c r="I38" s="70">
        <v>7.8287037037037044E-2</v>
      </c>
      <c r="J38" s="33">
        <f t="shared" si="0"/>
        <v>3.587962962963015E-4</v>
      </c>
      <c r="K38" s="33">
        <f>M38+N38</f>
        <v>0</v>
      </c>
      <c r="M38" s="33"/>
      <c r="N38" s="33"/>
      <c r="O38" s="33"/>
      <c r="P38" s="169">
        <f t="shared" si="2"/>
        <v>7.8287037037037044E-2</v>
      </c>
      <c r="R38" s="178">
        <v>3</v>
      </c>
      <c r="S38" s="179">
        <v>27</v>
      </c>
      <c r="T38" s="177">
        <f t="shared" si="1"/>
        <v>3</v>
      </c>
      <c r="U38" s="180">
        <v>1</v>
      </c>
      <c r="V38" s="181">
        <v>35</v>
      </c>
      <c r="W38" s="177">
        <f>SUMIF(T:T,V:V,U:U)</f>
        <v>1</v>
      </c>
    </row>
    <row r="39" spans="1:23" s="71" customFormat="1" ht="13.7" customHeight="1" x14ac:dyDescent="0.25">
      <c r="A39" s="55">
        <v>28</v>
      </c>
      <c r="B39" s="115">
        <v>34</v>
      </c>
      <c r="C39" s="65" t="s">
        <v>470</v>
      </c>
      <c r="D39" s="66" t="s">
        <v>471</v>
      </c>
      <c r="E39" s="67" t="s">
        <v>472</v>
      </c>
      <c r="F39" s="68">
        <v>19574</v>
      </c>
      <c r="G39" s="69" t="s">
        <v>301</v>
      </c>
      <c r="H39" s="69" t="s">
        <v>464</v>
      </c>
      <c r="I39" s="70">
        <v>7.8287037037037044E-2</v>
      </c>
      <c r="J39" s="33">
        <f t="shared" si="0"/>
        <v>3.587962962963015E-4</v>
      </c>
      <c r="K39" s="33">
        <f>M39+N39</f>
        <v>0</v>
      </c>
      <c r="M39" s="33"/>
      <c r="N39" s="33"/>
      <c r="O39" s="33"/>
      <c r="P39" s="169">
        <f t="shared" si="2"/>
        <v>7.8287037037037044E-2</v>
      </c>
      <c r="R39" s="178">
        <v>34</v>
      </c>
      <c r="S39" s="179">
        <v>28</v>
      </c>
      <c r="T39" s="177">
        <f t="shared" si="1"/>
        <v>34</v>
      </c>
      <c r="U39" s="180">
        <v>1</v>
      </c>
      <c r="V39" s="181">
        <v>41</v>
      </c>
      <c r="W39" s="177">
        <f>SUMIF(T:T,V:V,U:U)</f>
        <v>1</v>
      </c>
    </row>
    <row r="40" spans="1:23" s="71" customFormat="1" ht="13.7" customHeight="1" x14ac:dyDescent="0.25">
      <c r="A40" s="55">
        <v>29</v>
      </c>
      <c r="B40" s="115">
        <v>22</v>
      </c>
      <c r="C40" s="65" t="s">
        <v>515</v>
      </c>
      <c r="D40" s="66" t="s">
        <v>516</v>
      </c>
      <c r="E40" s="67" t="s">
        <v>513</v>
      </c>
      <c r="F40" s="68" t="s">
        <v>643</v>
      </c>
      <c r="G40" s="69" t="s">
        <v>342</v>
      </c>
      <c r="H40" s="69" t="s">
        <v>514</v>
      </c>
      <c r="I40" s="70">
        <v>7.8287037037037044E-2</v>
      </c>
      <c r="J40" s="33">
        <f t="shared" si="0"/>
        <v>3.587962962963015E-4</v>
      </c>
      <c r="K40" s="33">
        <f>M40+N40</f>
        <v>0</v>
      </c>
      <c r="M40" s="33"/>
      <c r="N40" s="33"/>
      <c r="O40" s="33"/>
      <c r="P40" s="169">
        <f t="shared" si="2"/>
        <v>7.8287037037037044E-2</v>
      </c>
      <c r="R40" s="178">
        <v>22</v>
      </c>
      <c r="S40" s="179">
        <v>29</v>
      </c>
      <c r="T40" s="177">
        <f t="shared" si="1"/>
        <v>22</v>
      </c>
      <c r="U40" s="180">
        <v>1</v>
      </c>
      <c r="V40" s="181">
        <v>42</v>
      </c>
      <c r="W40" s="177">
        <f>SUMIF(T:T,V:V,U:U)</f>
        <v>1</v>
      </c>
    </row>
    <row r="41" spans="1:23" s="71" customFormat="1" ht="13.7" customHeight="1" x14ac:dyDescent="0.25">
      <c r="A41" s="55">
        <v>30</v>
      </c>
      <c r="B41" s="115">
        <v>48</v>
      </c>
      <c r="C41" s="65" t="s">
        <v>397</v>
      </c>
      <c r="D41" s="66" t="s">
        <v>398</v>
      </c>
      <c r="E41" s="67" t="s">
        <v>385</v>
      </c>
      <c r="F41" s="68">
        <v>8749</v>
      </c>
      <c r="G41" s="69" t="s">
        <v>342</v>
      </c>
      <c r="H41" s="69" t="s">
        <v>382</v>
      </c>
      <c r="I41" s="70">
        <v>7.8287037037037044E-2</v>
      </c>
      <c r="J41" s="33">
        <f t="shared" si="0"/>
        <v>3.587962962963015E-4</v>
      </c>
      <c r="K41" s="33">
        <f>M41+N41</f>
        <v>0</v>
      </c>
      <c r="M41" s="33"/>
      <c r="N41" s="33"/>
      <c r="O41" s="33"/>
      <c r="P41" s="169">
        <f t="shared" si="2"/>
        <v>7.8287037037037044E-2</v>
      </c>
      <c r="R41" s="178">
        <v>48</v>
      </c>
      <c r="S41" s="179">
        <v>30</v>
      </c>
      <c r="T41" s="177">
        <f t="shared" si="1"/>
        <v>48</v>
      </c>
      <c r="U41" s="180">
        <v>1</v>
      </c>
      <c r="V41" s="181">
        <v>43</v>
      </c>
      <c r="W41" s="177">
        <f>SUMIF(T:T,V:V,U:U)</f>
        <v>1</v>
      </c>
    </row>
    <row r="42" spans="1:23" s="71" customFormat="1" ht="13.7" customHeight="1" x14ac:dyDescent="0.25">
      <c r="A42" s="55">
        <v>31</v>
      </c>
      <c r="B42" s="115">
        <v>49</v>
      </c>
      <c r="C42" s="65" t="s">
        <v>399</v>
      </c>
      <c r="D42" s="66" t="s">
        <v>400</v>
      </c>
      <c r="E42" s="67" t="s">
        <v>385</v>
      </c>
      <c r="F42" s="68">
        <v>12955</v>
      </c>
      <c r="G42" s="69" t="s">
        <v>301</v>
      </c>
      <c r="H42" s="69" t="s">
        <v>382</v>
      </c>
      <c r="I42" s="70">
        <v>7.8287037037037044E-2</v>
      </c>
      <c r="J42" s="33">
        <f t="shared" si="0"/>
        <v>3.587962962963015E-4</v>
      </c>
      <c r="K42" s="33">
        <f>M42+N42</f>
        <v>0</v>
      </c>
      <c r="M42" s="33"/>
      <c r="N42" s="33"/>
      <c r="O42" s="33"/>
      <c r="P42" s="169">
        <f t="shared" si="2"/>
        <v>7.8287037037037044E-2</v>
      </c>
      <c r="R42" s="178">
        <v>49</v>
      </c>
      <c r="S42" s="179">
        <v>31</v>
      </c>
      <c r="T42" s="177">
        <f t="shared" si="1"/>
        <v>49</v>
      </c>
      <c r="U42" s="180">
        <v>1</v>
      </c>
      <c r="V42" s="181">
        <v>44</v>
      </c>
      <c r="W42" s="177">
        <f>SUMIF(T:T,V:V,U:U)</f>
        <v>1</v>
      </c>
    </row>
    <row r="43" spans="1:23" s="71" customFormat="1" ht="13.7" customHeight="1" x14ac:dyDescent="0.25">
      <c r="A43" s="55">
        <v>32</v>
      </c>
      <c r="B43" s="115">
        <v>163</v>
      </c>
      <c r="C43" s="65" t="s">
        <v>526</v>
      </c>
      <c r="D43" s="66" t="s">
        <v>527</v>
      </c>
      <c r="E43" s="67" t="s">
        <v>523</v>
      </c>
      <c r="F43" s="68" t="s">
        <v>658</v>
      </c>
      <c r="G43" s="69" t="s">
        <v>306</v>
      </c>
      <c r="H43" s="69" t="s">
        <v>173</v>
      </c>
      <c r="I43" s="70">
        <v>7.8287037037037044E-2</v>
      </c>
      <c r="J43" s="33">
        <f t="shared" si="0"/>
        <v>3.587962962963015E-4</v>
      </c>
      <c r="K43" s="33">
        <f>M43+N43</f>
        <v>0</v>
      </c>
      <c r="M43" s="33"/>
      <c r="N43" s="33"/>
      <c r="O43" s="33"/>
      <c r="P43" s="169">
        <f t="shared" si="2"/>
        <v>7.8287037037037044E-2</v>
      </c>
      <c r="R43" s="178">
        <v>163</v>
      </c>
      <c r="S43" s="179">
        <v>32</v>
      </c>
      <c r="T43" s="177">
        <f t="shared" si="1"/>
        <v>163</v>
      </c>
      <c r="U43" s="180">
        <v>1</v>
      </c>
      <c r="V43" s="181">
        <v>45</v>
      </c>
      <c r="W43" s="177">
        <f>SUMIF(T:T,V:V,U:U)</f>
        <v>1</v>
      </c>
    </row>
    <row r="44" spans="1:23" s="71" customFormat="1" ht="13.7" customHeight="1" x14ac:dyDescent="0.25">
      <c r="A44" s="55">
        <v>33</v>
      </c>
      <c r="B44" s="115">
        <v>115</v>
      </c>
      <c r="C44" s="65" t="s">
        <v>313</v>
      </c>
      <c r="D44" s="66" t="s">
        <v>314</v>
      </c>
      <c r="E44" s="67" t="s">
        <v>299</v>
      </c>
      <c r="F44" s="68" t="s">
        <v>315</v>
      </c>
      <c r="G44" s="69" t="s">
        <v>301</v>
      </c>
      <c r="H44" s="69" t="s">
        <v>302</v>
      </c>
      <c r="I44" s="70">
        <v>7.8287037037037044E-2</v>
      </c>
      <c r="J44" s="33">
        <f t="shared" si="0"/>
        <v>3.587962962963015E-4</v>
      </c>
      <c r="K44" s="33">
        <f>M44+N44</f>
        <v>2.3148148148148147E-5</v>
      </c>
      <c r="M44" s="33">
        <v>2.3148148148148147E-5</v>
      </c>
      <c r="N44" s="33"/>
      <c r="O44" s="33"/>
      <c r="P44" s="169">
        <f t="shared" si="2"/>
        <v>7.8263888888888897E-2</v>
      </c>
      <c r="R44" s="178">
        <v>115</v>
      </c>
      <c r="S44" s="179">
        <v>33</v>
      </c>
      <c r="T44" s="177">
        <f t="shared" si="1"/>
        <v>115</v>
      </c>
      <c r="U44" s="180">
        <v>1</v>
      </c>
      <c r="V44" s="181">
        <v>46</v>
      </c>
      <c r="W44" s="177">
        <f>SUMIF(T:T,V:V,U:U)</f>
        <v>1</v>
      </c>
    </row>
    <row r="45" spans="1:23" s="71" customFormat="1" ht="13.7" customHeight="1" x14ac:dyDescent="0.25">
      <c r="A45" s="55">
        <v>34</v>
      </c>
      <c r="B45" s="115">
        <v>24</v>
      </c>
      <c r="C45" s="65" t="s">
        <v>519</v>
      </c>
      <c r="D45" s="66" t="s">
        <v>520</v>
      </c>
      <c r="E45" s="67" t="s">
        <v>513</v>
      </c>
      <c r="F45" s="68" t="s">
        <v>646</v>
      </c>
      <c r="G45" s="69" t="s">
        <v>342</v>
      </c>
      <c r="H45" s="69" t="s">
        <v>514</v>
      </c>
      <c r="I45" s="70">
        <v>7.8287037037037044E-2</v>
      </c>
      <c r="J45" s="33">
        <f t="shared" si="0"/>
        <v>3.587962962963015E-4</v>
      </c>
      <c r="K45" s="33">
        <f>M45+N45</f>
        <v>0</v>
      </c>
      <c r="M45" s="33"/>
      <c r="N45" s="33"/>
      <c r="O45" s="33"/>
      <c r="P45" s="169">
        <f t="shared" si="2"/>
        <v>7.8287037037037044E-2</v>
      </c>
      <c r="R45" s="178">
        <v>24</v>
      </c>
      <c r="S45" s="179">
        <v>34</v>
      </c>
      <c r="T45" s="177">
        <f t="shared" si="1"/>
        <v>24</v>
      </c>
      <c r="U45" s="180">
        <v>1</v>
      </c>
      <c r="V45" s="181">
        <v>47</v>
      </c>
      <c r="W45" s="177">
        <f>SUMIF(T:T,V:V,U:U)</f>
        <v>1</v>
      </c>
    </row>
    <row r="46" spans="1:23" s="71" customFormat="1" ht="13.7" customHeight="1" x14ac:dyDescent="0.25">
      <c r="A46" s="55">
        <v>35</v>
      </c>
      <c r="B46" s="115">
        <v>63</v>
      </c>
      <c r="C46" s="65" t="s">
        <v>371</v>
      </c>
      <c r="D46" s="66" t="s">
        <v>372</v>
      </c>
      <c r="E46" s="67" t="s">
        <v>367</v>
      </c>
      <c r="F46" s="68" t="s">
        <v>657</v>
      </c>
      <c r="G46" s="69" t="s">
        <v>301</v>
      </c>
      <c r="H46" s="69" t="s">
        <v>368</v>
      </c>
      <c r="I46" s="70">
        <v>7.8287037037037044E-2</v>
      </c>
      <c r="J46" s="33">
        <f t="shared" si="0"/>
        <v>3.587962962963015E-4</v>
      </c>
      <c r="K46" s="33">
        <f>M46+N46</f>
        <v>0</v>
      </c>
      <c r="M46" s="33"/>
      <c r="N46" s="33"/>
      <c r="O46" s="33"/>
      <c r="P46" s="169">
        <f t="shared" si="2"/>
        <v>7.8287037037037044E-2</v>
      </c>
      <c r="R46" s="178">
        <v>63</v>
      </c>
      <c r="S46" s="179">
        <v>35</v>
      </c>
      <c r="T46" s="177">
        <f t="shared" si="1"/>
        <v>63</v>
      </c>
      <c r="U46" s="180">
        <v>1</v>
      </c>
      <c r="V46" s="181">
        <v>48</v>
      </c>
      <c r="W46" s="177">
        <f>SUMIF(T:T,V:V,U:U)</f>
        <v>1</v>
      </c>
    </row>
    <row r="47" spans="1:23" s="71" customFormat="1" ht="13.7" customHeight="1" x14ac:dyDescent="0.25">
      <c r="A47" s="55">
        <v>36</v>
      </c>
      <c r="B47" s="115">
        <v>17</v>
      </c>
      <c r="C47" s="65" t="s">
        <v>554</v>
      </c>
      <c r="D47" s="66" t="s">
        <v>555</v>
      </c>
      <c r="E47" s="67" t="s">
        <v>536</v>
      </c>
      <c r="F47" s="68" t="s">
        <v>556</v>
      </c>
      <c r="G47" s="69" t="s">
        <v>342</v>
      </c>
      <c r="H47" s="69" t="s">
        <v>538</v>
      </c>
      <c r="I47" s="70">
        <v>7.8287037037037044E-2</v>
      </c>
      <c r="J47" s="33">
        <f t="shared" si="0"/>
        <v>3.587962962963015E-4</v>
      </c>
      <c r="K47" s="33">
        <f>M47+N47</f>
        <v>0</v>
      </c>
      <c r="M47" s="33"/>
      <c r="N47" s="33"/>
      <c r="O47" s="33"/>
      <c r="P47" s="169">
        <f t="shared" si="2"/>
        <v>7.8287037037037044E-2</v>
      </c>
      <c r="R47" s="178">
        <v>17</v>
      </c>
      <c r="S47" s="179">
        <v>36</v>
      </c>
      <c r="T47" s="177">
        <f t="shared" si="1"/>
        <v>17</v>
      </c>
      <c r="U47" s="180">
        <v>1</v>
      </c>
      <c r="V47" s="181">
        <v>49</v>
      </c>
      <c r="W47" s="177">
        <f>SUMIF(T:T,V:V,U:U)</f>
        <v>1</v>
      </c>
    </row>
    <row r="48" spans="1:23" s="71" customFormat="1" ht="13.7" customHeight="1" x14ac:dyDescent="0.25">
      <c r="A48" s="55">
        <v>37</v>
      </c>
      <c r="B48" s="115">
        <v>96</v>
      </c>
      <c r="C48" s="65" t="s">
        <v>333</v>
      </c>
      <c r="D48" s="66" t="s">
        <v>334</v>
      </c>
      <c r="E48" s="67" t="s">
        <v>324</v>
      </c>
      <c r="F48" s="68">
        <v>8369</v>
      </c>
      <c r="G48" s="69" t="s">
        <v>301</v>
      </c>
      <c r="H48" s="69" t="s">
        <v>44</v>
      </c>
      <c r="I48" s="70">
        <v>7.8287037037037044E-2</v>
      </c>
      <c r="J48" s="33">
        <f t="shared" si="0"/>
        <v>3.587962962963015E-4</v>
      </c>
      <c r="K48" s="33">
        <f>M48+N48</f>
        <v>0</v>
      </c>
      <c r="M48" s="33"/>
      <c r="N48" s="33"/>
      <c r="O48" s="33"/>
      <c r="P48" s="169">
        <f t="shared" si="2"/>
        <v>7.8287037037037044E-2</v>
      </c>
      <c r="R48" s="178">
        <v>96</v>
      </c>
      <c r="S48" s="179">
        <v>37</v>
      </c>
      <c r="T48" s="177">
        <f t="shared" si="1"/>
        <v>96</v>
      </c>
      <c r="U48" s="180">
        <v>1</v>
      </c>
      <c r="V48" s="181">
        <v>50</v>
      </c>
      <c r="W48" s="177">
        <f>SUMIF(T:T,V:V,U:U)</f>
        <v>1</v>
      </c>
    </row>
    <row r="49" spans="1:23" s="71" customFormat="1" ht="13.7" customHeight="1" x14ac:dyDescent="0.25">
      <c r="A49" s="55">
        <v>38</v>
      </c>
      <c r="B49" s="115">
        <v>123</v>
      </c>
      <c r="C49" s="65" t="s">
        <v>565</v>
      </c>
      <c r="D49" s="66" t="s">
        <v>566</v>
      </c>
      <c r="E49" s="67" t="s">
        <v>562</v>
      </c>
      <c r="F49" s="68">
        <v>11747</v>
      </c>
      <c r="G49" s="69" t="s">
        <v>306</v>
      </c>
      <c r="H49" s="69" t="s">
        <v>184</v>
      </c>
      <c r="I49" s="70">
        <v>7.8287037037037044E-2</v>
      </c>
      <c r="J49" s="33">
        <f t="shared" si="0"/>
        <v>3.587962962963015E-4</v>
      </c>
      <c r="K49" s="33">
        <f>M49+N49</f>
        <v>0</v>
      </c>
      <c r="M49" s="33"/>
      <c r="N49" s="33"/>
      <c r="O49" s="33"/>
      <c r="P49" s="169">
        <f t="shared" si="2"/>
        <v>7.8287037037037044E-2</v>
      </c>
      <c r="R49" s="178">
        <v>123</v>
      </c>
      <c r="S49" s="179">
        <v>38</v>
      </c>
      <c r="T49" s="177">
        <f t="shared" si="1"/>
        <v>123</v>
      </c>
      <c r="U49" s="180">
        <v>1</v>
      </c>
      <c r="V49" s="181">
        <v>51</v>
      </c>
      <c r="W49" s="177">
        <f>SUMIF(T:T,V:V,U:U)</f>
        <v>1</v>
      </c>
    </row>
    <row r="50" spans="1:23" s="71" customFormat="1" ht="13.7" customHeight="1" x14ac:dyDescent="0.25">
      <c r="A50" s="55">
        <v>39</v>
      </c>
      <c r="B50" s="115">
        <v>57</v>
      </c>
      <c r="C50" s="65" t="s">
        <v>357</v>
      </c>
      <c r="D50" s="66" t="s">
        <v>358</v>
      </c>
      <c r="E50" s="67" t="s">
        <v>352</v>
      </c>
      <c r="F50" s="68" t="s">
        <v>649</v>
      </c>
      <c r="G50" s="69" t="s">
        <v>306</v>
      </c>
      <c r="H50" s="69" t="s">
        <v>343</v>
      </c>
      <c r="I50" s="70">
        <v>7.8287037037037044E-2</v>
      </c>
      <c r="J50" s="33">
        <f t="shared" si="0"/>
        <v>3.587962962963015E-4</v>
      </c>
      <c r="K50" s="33">
        <f>M50+N50</f>
        <v>0</v>
      </c>
      <c r="M50" s="33"/>
      <c r="N50" s="33"/>
      <c r="O50" s="33"/>
      <c r="P50" s="169">
        <f t="shared" si="2"/>
        <v>7.8287037037037044E-2</v>
      </c>
      <c r="R50" s="178">
        <v>57</v>
      </c>
      <c r="S50" s="179">
        <v>39</v>
      </c>
      <c r="T50" s="177">
        <f t="shared" si="1"/>
        <v>57</v>
      </c>
      <c r="U50" s="180">
        <v>1</v>
      </c>
      <c r="V50" s="181">
        <v>52</v>
      </c>
      <c r="W50" s="177">
        <f>SUMIF(T:T,V:V,U:U)</f>
        <v>1</v>
      </c>
    </row>
    <row r="51" spans="1:23" s="71" customFormat="1" ht="13.7" customHeight="1" x14ac:dyDescent="0.25">
      <c r="A51" s="55">
        <v>40</v>
      </c>
      <c r="B51" s="115">
        <v>148</v>
      </c>
      <c r="C51" s="65" t="s">
        <v>455</v>
      </c>
      <c r="D51" s="66" t="s">
        <v>456</v>
      </c>
      <c r="E51" s="67" t="s">
        <v>441</v>
      </c>
      <c r="F51" s="68">
        <v>19342</v>
      </c>
      <c r="G51" s="69" t="s">
        <v>301</v>
      </c>
      <c r="H51" s="69" t="s">
        <v>442</v>
      </c>
      <c r="I51" s="70">
        <v>7.8287037037037044E-2</v>
      </c>
      <c r="J51" s="33">
        <f t="shared" si="0"/>
        <v>3.587962962963015E-4</v>
      </c>
      <c r="K51" s="33">
        <f>M51+N51</f>
        <v>0</v>
      </c>
      <c r="M51" s="33"/>
      <c r="N51" s="33"/>
      <c r="O51" s="33"/>
      <c r="P51" s="169">
        <f t="shared" si="2"/>
        <v>7.8287037037037044E-2</v>
      </c>
      <c r="R51" s="178">
        <v>148</v>
      </c>
      <c r="S51" s="179">
        <v>40</v>
      </c>
      <c r="T51" s="177">
        <f t="shared" si="1"/>
        <v>148</v>
      </c>
      <c r="U51" s="180">
        <v>1</v>
      </c>
      <c r="V51" s="181">
        <v>53</v>
      </c>
      <c r="W51" s="177">
        <f>SUMIF(T:T,V:V,U:U)</f>
        <v>1</v>
      </c>
    </row>
    <row r="52" spans="1:23" s="71" customFormat="1" ht="13.7" customHeight="1" x14ac:dyDescent="0.25">
      <c r="A52" s="55">
        <v>41</v>
      </c>
      <c r="B52" s="115">
        <v>8</v>
      </c>
      <c r="C52" s="65" t="s">
        <v>632</v>
      </c>
      <c r="D52" s="66" t="s">
        <v>633</v>
      </c>
      <c r="E52" s="67" t="s">
        <v>634</v>
      </c>
      <c r="F52" s="68" t="s">
        <v>635</v>
      </c>
      <c r="G52" s="69" t="s">
        <v>342</v>
      </c>
      <c r="H52" s="69" t="s">
        <v>611</v>
      </c>
      <c r="I52" s="70">
        <v>7.8287037037037044E-2</v>
      </c>
      <c r="J52" s="33">
        <f t="shared" si="0"/>
        <v>3.587962962963015E-4</v>
      </c>
      <c r="K52" s="33">
        <f>M52+N52</f>
        <v>0</v>
      </c>
      <c r="M52" s="33"/>
      <c r="N52" s="33"/>
      <c r="O52" s="33"/>
      <c r="P52" s="169">
        <f t="shared" si="2"/>
        <v>7.8287037037037044E-2</v>
      </c>
      <c r="R52" s="178">
        <v>8</v>
      </c>
      <c r="S52" s="179">
        <v>41</v>
      </c>
      <c r="T52" s="177">
        <f t="shared" si="1"/>
        <v>8</v>
      </c>
      <c r="U52" s="180">
        <v>1</v>
      </c>
      <c r="V52" s="181">
        <v>54</v>
      </c>
      <c r="W52" s="177">
        <f>SUMIF(T:T,V:V,U:U)</f>
        <v>1</v>
      </c>
    </row>
    <row r="53" spans="1:23" s="71" customFormat="1" ht="13.7" customHeight="1" x14ac:dyDescent="0.25">
      <c r="A53" s="55">
        <v>42</v>
      </c>
      <c r="B53" s="115">
        <v>12</v>
      </c>
      <c r="C53" s="65" t="s">
        <v>539</v>
      </c>
      <c r="D53" s="66" t="s">
        <v>540</v>
      </c>
      <c r="E53" s="67" t="s">
        <v>536</v>
      </c>
      <c r="F53" s="68" t="s">
        <v>541</v>
      </c>
      <c r="G53" s="69" t="s">
        <v>301</v>
      </c>
      <c r="H53" s="69" t="s">
        <v>538</v>
      </c>
      <c r="I53" s="70">
        <v>7.8287037037037044E-2</v>
      </c>
      <c r="J53" s="33">
        <f t="shared" si="0"/>
        <v>3.587962962963015E-4</v>
      </c>
      <c r="K53" s="33">
        <f>M53+N53</f>
        <v>1.1574074074074073E-5</v>
      </c>
      <c r="M53" s="33">
        <v>1.1574074074074073E-5</v>
      </c>
      <c r="N53" s="33"/>
      <c r="O53" s="33"/>
      <c r="P53" s="169">
        <f t="shared" si="2"/>
        <v>7.8275462962962963E-2</v>
      </c>
      <c r="R53" s="178">
        <v>12</v>
      </c>
      <c r="S53" s="179">
        <v>42</v>
      </c>
      <c r="T53" s="177">
        <f t="shared" si="1"/>
        <v>12</v>
      </c>
      <c r="U53" s="180">
        <v>1</v>
      </c>
      <c r="V53" s="181">
        <v>55</v>
      </c>
      <c r="W53" s="177">
        <f>SUMIF(T:T,V:V,U:U)</f>
        <v>1</v>
      </c>
    </row>
    <row r="54" spans="1:23" s="71" customFormat="1" ht="13.7" customHeight="1" x14ac:dyDescent="0.25">
      <c r="A54" s="55">
        <v>43</v>
      </c>
      <c r="B54" s="115">
        <v>62</v>
      </c>
      <c r="C54" s="65" t="s">
        <v>369</v>
      </c>
      <c r="D54" s="66" t="s">
        <v>370</v>
      </c>
      <c r="E54" s="67" t="s">
        <v>367</v>
      </c>
      <c r="F54" s="68" t="s">
        <v>654</v>
      </c>
      <c r="G54" s="69" t="s">
        <v>306</v>
      </c>
      <c r="H54" s="69" t="s">
        <v>368</v>
      </c>
      <c r="I54" s="70">
        <v>7.8287037037037044E-2</v>
      </c>
      <c r="J54" s="33">
        <f t="shared" si="0"/>
        <v>3.587962962963015E-4</v>
      </c>
      <c r="K54" s="33">
        <f>M54+N54</f>
        <v>0</v>
      </c>
      <c r="M54" s="33"/>
      <c r="N54" s="33"/>
      <c r="O54" s="33"/>
      <c r="P54" s="169">
        <f t="shared" si="2"/>
        <v>7.8287037037037044E-2</v>
      </c>
      <c r="R54" s="178">
        <v>62</v>
      </c>
      <c r="S54" s="179">
        <v>43</v>
      </c>
      <c r="T54" s="177">
        <f t="shared" si="1"/>
        <v>62</v>
      </c>
      <c r="U54" s="180">
        <v>1</v>
      </c>
      <c r="V54" s="181">
        <v>56</v>
      </c>
      <c r="W54" s="177">
        <f>SUMIF(T:T,V:V,U:U)</f>
        <v>1</v>
      </c>
    </row>
    <row r="55" spans="1:23" s="71" customFormat="1" ht="13.7" customHeight="1" x14ac:dyDescent="0.25">
      <c r="A55" s="55">
        <v>44</v>
      </c>
      <c r="B55" s="115">
        <v>162</v>
      </c>
      <c r="C55" s="65" t="s">
        <v>524</v>
      </c>
      <c r="D55" s="66" t="s">
        <v>525</v>
      </c>
      <c r="E55" s="67" t="s">
        <v>523</v>
      </c>
      <c r="F55" s="68" t="s">
        <v>660</v>
      </c>
      <c r="G55" s="69" t="s">
        <v>306</v>
      </c>
      <c r="H55" s="69" t="s">
        <v>173</v>
      </c>
      <c r="I55" s="70">
        <v>7.8287037037037044E-2</v>
      </c>
      <c r="J55" s="33">
        <f t="shared" si="0"/>
        <v>3.587962962963015E-4</v>
      </c>
      <c r="K55" s="33">
        <f>M55+N55</f>
        <v>0</v>
      </c>
      <c r="M55" s="33"/>
      <c r="N55" s="33"/>
      <c r="O55" s="33"/>
      <c r="P55" s="169">
        <f t="shared" si="2"/>
        <v>7.8287037037037044E-2</v>
      </c>
      <c r="R55" s="178">
        <v>162</v>
      </c>
      <c r="S55" s="179">
        <v>44</v>
      </c>
      <c r="T55" s="177">
        <f t="shared" si="1"/>
        <v>162</v>
      </c>
      <c r="U55" s="180">
        <v>1</v>
      </c>
      <c r="V55" s="181">
        <v>57</v>
      </c>
      <c r="W55" s="177">
        <f>SUMIF(T:T,V:V,U:U)</f>
        <v>1</v>
      </c>
    </row>
    <row r="56" spans="1:23" s="71" customFormat="1" ht="13.7" customHeight="1" x14ac:dyDescent="0.25">
      <c r="A56" s="55">
        <v>45</v>
      </c>
      <c r="B56" s="115">
        <v>84</v>
      </c>
      <c r="C56" s="65" t="s">
        <v>484</v>
      </c>
      <c r="D56" s="66" t="s">
        <v>485</v>
      </c>
      <c r="E56" s="67" t="s">
        <v>486</v>
      </c>
      <c r="F56" s="68">
        <v>35143</v>
      </c>
      <c r="G56" s="69" t="s">
        <v>306</v>
      </c>
      <c r="H56" s="69" t="s">
        <v>478</v>
      </c>
      <c r="I56" s="70">
        <v>7.8287037037037044E-2</v>
      </c>
      <c r="J56" s="33">
        <f t="shared" si="0"/>
        <v>3.587962962963015E-4</v>
      </c>
      <c r="K56" s="33">
        <f>M56+N56</f>
        <v>0</v>
      </c>
      <c r="M56" s="33"/>
      <c r="N56" s="33"/>
      <c r="O56" s="33"/>
      <c r="P56" s="169">
        <f t="shared" si="2"/>
        <v>7.8287037037037044E-2</v>
      </c>
      <c r="R56" s="178">
        <v>84</v>
      </c>
      <c r="S56" s="179">
        <v>45</v>
      </c>
      <c r="T56" s="177">
        <f t="shared" si="1"/>
        <v>84</v>
      </c>
      <c r="U56" s="180">
        <v>1</v>
      </c>
      <c r="V56" s="181">
        <v>58</v>
      </c>
      <c r="W56" s="177">
        <f>SUMIF(T:T,V:V,U:U)</f>
        <v>1</v>
      </c>
    </row>
    <row r="57" spans="1:23" s="71" customFormat="1" ht="13.7" customHeight="1" x14ac:dyDescent="0.25">
      <c r="A57" s="55">
        <v>46</v>
      </c>
      <c r="B57" s="115">
        <v>134</v>
      </c>
      <c r="C57" s="65" t="s">
        <v>500</v>
      </c>
      <c r="D57" s="66" t="s">
        <v>501</v>
      </c>
      <c r="E57" s="67" t="s">
        <v>499</v>
      </c>
      <c r="F57" s="68">
        <v>100090</v>
      </c>
      <c r="G57" s="69" t="s">
        <v>301</v>
      </c>
      <c r="H57" s="69" t="s">
        <v>493</v>
      </c>
      <c r="I57" s="70">
        <v>7.8287037037037044E-2</v>
      </c>
      <c r="J57" s="33">
        <f t="shared" si="0"/>
        <v>3.587962962963015E-4</v>
      </c>
      <c r="K57" s="33">
        <f>M57+N57</f>
        <v>0</v>
      </c>
      <c r="M57" s="33"/>
      <c r="N57" s="33"/>
      <c r="O57" s="33"/>
      <c r="P57" s="169">
        <f t="shared" si="2"/>
        <v>7.8287037037037044E-2</v>
      </c>
      <c r="R57" s="178">
        <v>134</v>
      </c>
      <c r="S57" s="179">
        <v>46</v>
      </c>
      <c r="T57" s="177">
        <f t="shared" si="1"/>
        <v>134</v>
      </c>
      <c r="U57" s="180">
        <v>1</v>
      </c>
      <c r="V57" s="181">
        <v>59</v>
      </c>
      <c r="W57" s="177">
        <f>SUMIF(T:T,V:V,U:U)</f>
        <v>1</v>
      </c>
    </row>
    <row r="58" spans="1:23" s="71" customFormat="1" ht="13.7" customHeight="1" x14ac:dyDescent="0.25">
      <c r="A58" s="55">
        <v>47</v>
      </c>
      <c r="B58" s="115">
        <v>154</v>
      </c>
      <c r="C58" s="65" t="s">
        <v>580</v>
      </c>
      <c r="D58" s="66" t="s">
        <v>581</v>
      </c>
      <c r="E58" s="67" t="s">
        <v>574</v>
      </c>
      <c r="F58" s="68">
        <v>20126</v>
      </c>
      <c r="G58" s="69" t="s">
        <v>306</v>
      </c>
      <c r="H58" s="69" t="s">
        <v>184</v>
      </c>
      <c r="I58" s="70">
        <v>7.8287037037037044E-2</v>
      </c>
      <c r="J58" s="33">
        <f t="shared" si="0"/>
        <v>3.587962962963015E-4</v>
      </c>
      <c r="K58" s="33">
        <f>M58+N58</f>
        <v>0</v>
      </c>
      <c r="M58" s="33"/>
      <c r="N58" s="33"/>
      <c r="O58" s="33"/>
      <c r="P58" s="169">
        <f t="shared" si="2"/>
        <v>7.8287037037037044E-2</v>
      </c>
      <c r="R58" s="178">
        <v>154</v>
      </c>
      <c r="S58" s="179">
        <v>47</v>
      </c>
      <c r="T58" s="177">
        <f t="shared" si="1"/>
        <v>154</v>
      </c>
      <c r="U58" s="180">
        <v>1</v>
      </c>
      <c r="V58" s="181">
        <v>61</v>
      </c>
      <c r="W58" s="177">
        <f>SUMIF(T:T,V:V,U:U)</f>
        <v>0</v>
      </c>
    </row>
    <row r="59" spans="1:23" s="71" customFormat="1" ht="13.7" customHeight="1" x14ac:dyDescent="0.25">
      <c r="A59" s="55">
        <v>48</v>
      </c>
      <c r="B59" s="115">
        <v>45</v>
      </c>
      <c r="C59" s="65" t="s">
        <v>391</v>
      </c>
      <c r="D59" s="66" t="s">
        <v>392</v>
      </c>
      <c r="E59" s="67" t="s">
        <v>385</v>
      </c>
      <c r="F59" s="68">
        <v>9859</v>
      </c>
      <c r="G59" s="69" t="s">
        <v>301</v>
      </c>
      <c r="H59" s="69" t="s">
        <v>382</v>
      </c>
      <c r="I59" s="70">
        <v>7.8287037037037044E-2</v>
      </c>
      <c r="J59" s="33">
        <f t="shared" si="0"/>
        <v>3.587962962963015E-4</v>
      </c>
      <c r="K59" s="33">
        <f>M59+N59</f>
        <v>0</v>
      </c>
      <c r="M59" s="33"/>
      <c r="N59" s="33"/>
      <c r="O59" s="33"/>
      <c r="P59" s="169">
        <f t="shared" si="2"/>
        <v>7.8287037037037044E-2</v>
      </c>
      <c r="R59" s="178">
        <v>45</v>
      </c>
      <c r="S59" s="179">
        <v>48</v>
      </c>
      <c r="T59" s="177">
        <f t="shared" si="1"/>
        <v>45</v>
      </c>
      <c r="U59" s="180">
        <v>1</v>
      </c>
      <c r="V59" s="181">
        <v>62</v>
      </c>
      <c r="W59" s="177">
        <f>SUMIF(T:T,V:V,U:U)</f>
        <v>1</v>
      </c>
    </row>
    <row r="60" spans="1:23" s="71" customFormat="1" ht="13.7" customHeight="1" x14ac:dyDescent="0.25">
      <c r="A60" s="55">
        <v>49</v>
      </c>
      <c r="B60" s="115">
        <v>42</v>
      </c>
      <c r="C60" s="65" t="s">
        <v>383</v>
      </c>
      <c r="D60" s="66" t="s">
        <v>384</v>
      </c>
      <c r="E60" s="67" t="s">
        <v>385</v>
      </c>
      <c r="F60" s="68">
        <v>12251</v>
      </c>
      <c r="G60" s="69" t="s">
        <v>301</v>
      </c>
      <c r="H60" s="69" t="s">
        <v>382</v>
      </c>
      <c r="I60" s="70">
        <v>7.8287037037037044E-2</v>
      </c>
      <c r="J60" s="33">
        <f t="shared" si="0"/>
        <v>3.587962962963015E-4</v>
      </c>
      <c r="K60" s="33">
        <f>M60+N60</f>
        <v>0</v>
      </c>
      <c r="M60" s="33"/>
      <c r="N60" s="33"/>
      <c r="O60" s="33"/>
      <c r="P60" s="169">
        <f t="shared" si="2"/>
        <v>7.8287037037037044E-2</v>
      </c>
      <c r="R60" s="178">
        <v>42</v>
      </c>
      <c r="S60" s="179">
        <v>49</v>
      </c>
      <c r="T60" s="177">
        <f t="shared" si="1"/>
        <v>42</v>
      </c>
      <c r="U60" s="180">
        <v>1</v>
      </c>
      <c r="V60" s="181">
        <v>63</v>
      </c>
      <c r="W60" s="177">
        <f>SUMIF(T:T,V:V,U:U)</f>
        <v>1</v>
      </c>
    </row>
    <row r="61" spans="1:23" s="71" customFormat="1" ht="13.7" customHeight="1" x14ac:dyDescent="0.25">
      <c r="A61" s="55">
        <v>50</v>
      </c>
      <c r="B61" s="115">
        <v>94</v>
      </c>
      <c r="C61" s="65" t="s">
        <v>329</v>
      </c>
      <c r="D61" s="66" t="s">
        <v>330</v>
      </c>
      <c r="E61" s="67" t="s">
        <v>324</v>
      </c>
      <c r="F61" s="68">
        <v>9917</v>
      </c>
      <c r="G61" s="69" t="s">
        <v>306</v>
      </c>
      <c r="H61" s="69" t="s">
        <v>44</v>
      </c>
      <c r="I61" s="70">
        <v>7.8287037037037044E-2</v>
      </c>
      <c r="J61" s="33">
        <f t="shared" si="0"/>
        <v>3.587962962963015E-4</v>
      </c>
      <c r="K61" s="33">
        <f>M61+N61</f>
        <v>0</v>
      </c>
      <c r="M61" s="33"/>
      <c r="N61" s="33"/>
      <c r="O61" s="33"/>
      <c r="P61" s="169">
        <f t="shared" si="2"/>
        <v>7.8287037037037044E-2</v>
      </c>
      <c r="R61" s="178">
        <v>94</v>
      </c>
      <c r="S61" s="179">
        <v>50</v>
      </c>
      <c r="T61" s="177">
        <f t="shared" si="1"/>
        <v>94</v>
      </c>
      <c r="U61" s="180">
        <v>1</v>
      </c>
      <c r="V61" s="181">
        <v>64</v>
      </c>
      <c r="W61" s="177">
        <f>SUMIF(T:T,V:V,U:U)</f>
        <v>0</v>
      </c>
    </row>
    <row r="62" spans="1:23" s="71" customFormat="1" ht="13.7" customHeight="1" x14ac:dyDescent="0.25">
      <c r="A62" s="55">
        <v>51</v>
      </c>
      <c r="B62" s="115">
        <v>136</v>
      </c>
      <c r="C62" s="65" t="s">
        <v>504</v>
      </c>
      <c r="D62" s="66" t="s">
        <v>505</v>
      </c>
      <c r="E62" s="67" t="s">
        <v>499</v>
      </c>
      <c r="F62" s="68">
        <v>100089</v>
      </c>
      <c r="G62" s="69" t="s">
        <v>306</v>
      </c>
      <c r="H62" s="69" t="s">
        <v>493</v>
      </c>
      <c r="I62" s="70">
        <v>7.8287037037037044E-2</v>
      </c>
      <c r="J62" s="33">
        <f t="shared" si="0"/>
        <v>3.587962962963015E-4</v>
      </c>
      <c r="K62" s="33">
        <f>M62+N62</f>
        <v>0</v>
      </c>
      <c r="M62" s="33"/>
      <c r="N62" s="33"/>
      <c r="O62" s="33"/>
      <c r="P62" s="169">
        <f t="shared" si="2"/>
        <v>7.8287037037037044E-2</v>
      </c>
      <c r="R62" s="178">
        <v>136</v>
      </c>
      <c r="S62" s="179">
        <v>51</v>
      </c>
      <c r="T62" s="177">
        <f t="shared" si="1"/>
        <v>136</v>
      </c>
      <c r="U62" s="180">
        <v>1</v>
      </c>
      <c r="V62" s="181">
        <v>65</v>
      </c>
      <c r="W62" s="177">
        <f>SUMIF(T:T,V:V,U:U)</f>
        <v>1</v>
      </c>
    </row>
    <row r="63" spans="1:23" s="71" customFormat="1" ht="13.7" customHeight="1" x14ac:dyDescent="0.25">
      <c r="A63" s="55">
        <v>52</v>
      </c>
      <c r="B63" s="115">
        <v>6</v>
      </c>
      <c r="C63" s="65" t="s">
        <v>626</v>
      </c>
      <c r="D63" s="66" t="s">
        <v>627</v>
      </c>
      <c r="E63" s="67" t="s">
        <v>617</v>
      </c>
      <c r="F63" s="68" t="s">
        <v>628</v>
      </c>
      <c r="G63" s="69" t="s">
        <v>306</v>
      </c>
      <c r="H63" s="69" t="s">
        <v>611</v>
      </c>
      <c r="I63" s="70">
        <v>7.8287037037037044E-2</v>
      </c>
      <c r="J63" s="33">
        <f t="shared" si="0"/>
        <v>3.587962962963015E-4</v>
      </c>
      <c r="K63" s="33">
        <f>M63+N63</f>
        <v>0</v>
      </c>
      <c r="M63" s="33"/>
      <c r="N63" s="33"/>
      <c r="O63" s="33"/>
      <c r="P63" s="169">
        <f t="shared" si="2"/>
        <v>7.8287037037037044E-2</v>
      </c>
      <c r="R63" s="178">
        <v>6</v>
      </c>
      <c r="S63" s="179">
        <v>52</v>
      </c>
      <c r="T63" s="177">
        <f t="shared" si="1"/>
        <v>6</v>
      </c>
      <c r="U63" s="180">
        <v>1</v>
      </c>
      <c r="V63" s="181">
        <v>66</v>
      </c>
      <c r="W63" s="177">
        <f>SUMIF(T:T,V:V,U:U)</f>
        <v>0</v>
      </c>
    </row>
    <row r="64" spans="1:23" s="71" customFormat="1" ht="13.7" customHeight="1" x14ac:dyDescent="0.25">
      <c r="A64" s="55">
        <v>53</v>
      </c>
      <c r="B64" s="115">
        <v>146</v>
      </c>
      <c r="C64" s="65" t="s">
        <v>451</v>
      </c>
      <c r="D64" s="66" t="s">
        <v>452</v>
      </c>
      <c r="E64" s="67" t="s">
        <v>441</v>
      </c>
      <c r="F64" s="68">
        <v>19627</v>
      </c>
      <c r="G64" s="69" t="s">
        <v>342</v>
      </c>
      <c r="H64" s="69" t="s">
        <v>442</v>
      </c>
      <c r="I64" s="70">
        <v>7.8287037037037044E-2</v>
      </c>
      <c r="J64" s="33">
        <f t="shared" si="0"/>
        <v>3.587962962963015E-4</v>
      </c>
      <c r="K64" s="33">
        <f>M64+N64</f>
        <v>0</v>
      </c>
      <c r="M64" s="33"/>
      <c r="N64" s="33"/>
      <c r="O64" s="33"/>
      <c r="P64" s="169">
        <f t="shared" si="2"/>
        <v>7.8287037037037044E-2</v>
      </c>
      <c r="R64" s="178">
        <v>146</v>
      </c>
      <c r="S64" s="179">
        <v>53</v>
      </c>
      <c r="T64" s="177">
        <f t="shared" si="1"/>
        <v>146</v>
      </c>
      <c r="U64" s="180">
        <v>1</v>
      </c>
      <c r="V64" s="181">
        <v>71</v>
      </c>
      <c r="W64" s="177">
        <f>SUMIF(T:T,V:V,U:U)</f>
        <v>1</v>
      </c>
    </row>
    <row r="65" spans="1:23" s="71" customFormat="1" ht="13.7" customHeight="1" x14ac:dyDescent="0.25">
      <c r="A65" s="55">
        <v>54</v>
      </c>
      <c r="B65" s="115">
        <v>55</v>
      </c>
      <c r="C65" s="65" t="s">
        <v>353</v>
      </c>
      <c r="D65" s="66" t="s">
        <v>354</v>
      </c>
      <c r="E65" s="67" t="s">
        <v>352</v>
      </c>
      <c r="F65" s="68" t="s">
        <v>647</v>
      </c>
      <c r="G65" s="69" t="s">
        <v>342</v>
      </c>
      <c r="H65" s="69" t="s">
        <v>343</v>
      </c>
      <c r="I65" s="70">
        <v>7.8287037037037044E-2</v>
      </c>
      <c r="J65" s="33">
        <f t="shared" si="0"/>
        <v>3.587962962963015E-4</v>
      </c>
      <c r="K65" s="33">
        <f>M65+N65</f>
        <v>0</v>
      </c>
      <c r="M65" s="33"/>
      <c r="N65" s="33"/>
      <c r="O65" s="33"/>
      <c r="P65" s="169">
        <f t="shared" si="2"/>
        <v>7.8287037037037044E-2</v>
      </c>
      <c r="R65" s="178">
        <v>55</v>
      </c>
      <c r="S65" s="179">
        <v>54</v>
      </c>
      <c r="T65" s="177">
        <f t="shared" si="1"/>
        <v>55</v>
      </c>
      <c r="U65" s="180">
        <v>1</v>
      </c>
      <c r="V65" s="181">
        <v>72</v>
      </c>
      <c r="W65" s="177">
        <f>SUMIF(T:T,V:V,U:U)</f>
        <v>1</v>
      </c>
    </row>
    <row r="66" spans="1:23" s="71" customFormat="1" ht="13.7" customHeight="1" x14ac:dyDescent="0.25">
      <c r="A66" s="55">
        <v>55</v>
      </c>
      <c r="B66" s="115">
        <v>97</v>
      </c>
      <c r="C66" s="65" t="s">
        <v>335</v>
      </c>
      <c r="D66" s="66" t="s">
        <v>336</v>
      </c>
      <c r="E66" s="67" t="s">
        <v>324</v>
      </c>
      <c r="F66" s="68">
        <v>6009</v>
      </c>
      <c r="G66" s="69" t="s">
        <v>301</v>
      </c>
      <c r="H66" s="69" t="s">
        <v>44</v>
      </c>
      <c r="I66" s="70">
        <v>7.8287037037037044E-2</v>
      </c>
      <c r="J66" s="33">
        <f t="shared" si="0"/>
        <v>3.587962962963015E-4</v>
      </c>
      <c r="K66" s="33">
        <f>M66+N66</f>
        <v>0</v>
      </c>
      <c r="M66" s="33"/>
      <c r="N66" s="33"/>
      <c r="O66" s="33"/>
      <c r="P66" s="169">
        <f t="shared" si="2"/>
        <v>7.8287037037037044E-2</v>
      </c>
      <c r="R66" s="178">
        <v>97</v>
      </c>
      <c r="S66" s="179">
        <v>55</v>
      </c>
      <c r="T66" s="177">
        <f t="shared" si="1"/>
        <v>97</v>
      </c>
      <c r="U66" s="180">
        <v>1</v>
      </c>
      <c r="V66" s="181">
        <v>73</v>
      </c>
      <c r="W66" s="177">
        <f>SUMIF(T:T,V:V,U:U)</f>
        <v>1</v>
      </c>
    </row>
    <row r="67" spans="1:23" s="71" customFormat="1" ht="13.7" customHeight="1" x14ac:dyDescent="0.25">
      <c r="A67" s="55">
        <v>56</v>
      </c>
      <c r="B67" s="115">
        <v>174</v>
      </c>
      <c r="C67" s="65" t="s">
        <v>582</v>
      </c>
      <c r="D67" s="66" t="s">
        <v>602</v>
      </c>
      <c r="E67" s="67" t="s">
        <v>597</v>
      </c>
      <c r="F67" s="68">
        <v>4237</v>
      </c>
      <c r="G67" s="69" t="s">
        <v>306</v>
      </c>
      <c r="H67" s="69" t="s">
        <v>45</v>
      </c>
      <c r="I67" s="70">
        <v>7.8287037037037044E-2</v>
      </c>
      <c r="J67" s="33">
        <f t="shared" si="0"/>
        <v>3.587962962963015E-4</v>
      </c>
      <c r="K67" s="33">
        <f>M67+N67</f>
        <v>0</v>
      </c>
      <c r="M67" s="33"/>
      <c r="N67" s="33"/>
      <c r="O67" s="33"/>
      <c r="P67" s="169">
        <f t="shared" si="2"/>
        <v>7.8287037037037044E-2</v>
      </c>
      <c r="R67" s="178">
        <v>174</v>
      </c>
      <c r="S67" s="179">
        <v>56</v>
      </c>
      <c r="T67" s="177">
        <f t="shared" si="1"/>
        <v>174</v>
      </c>
      <c r="U67" s="180">
        <v>1</v>
      </c>
      <c r="V67" s="181">
        <v>74</v>
      </c>
      <c r="W67" s="177">
        <f>SUMIF(T:T,V:V,U:U)</f>
        <v>1</v>
      </c>
    </row>
    <row r="68" spans="1:23" s="71" customFormat="1" ht="13.7" customHeight="1" x14ac:dyDescent="0.25">
      <c r="A68" s="55">
        <v>57</v>
      </c>
      <c r="B68" s="115">
        <v>18</v>
      </c>
      <c r="C68" s="65" t="s">
        <v>557</v>
      </c>
      <c r="D68" s="66" t="s">
        <v>558</v>
      </c>
      <c r="E68" s="67" t="s">
        <v>536</v>
      </c>
      <c r="F68" s="68" t="s">
        <v>559</v>
      </c>
      <c r="G68" s="69" t="s">
        <v>342</v>
      </c>
      <c r="H68" s="69" t="s">
        <v>538</v>
      </c>
      <c r="I68" s="70">
        <v>7.8287037037037044E-2</v>
      </c>
      <c r="J68" s="33">
        <f t="shared" si="0"/>
        <v>3.587962962963015E-4</v>
      </c>
      <c r="K68" s="33">
        <f>M68+N68</f>
        <v>0</v>
      </c>
      <c r="M68" s="33"/>
      <c r="N68" s="33"/>
      <c r="O68" s="33"/>
      <c r="P68" s="169">
        <f t="shared" si="2"/>
        <v>7.8287037037037044E-2</v>
      </c>
      <c r="R68" s="178">
        <v>18</v>
      </c>
      <c r="S68" s="179">
        <v>57</v>
      </c>
      <c r="T68" s="177">
        <f t="shared" si="1"/>
        <v>18</v>
      </c>
      <c r="U68" s="180">
        <v>1</v>
      </c>
      <c r="V68" s="181">
        <v>75</v>
      </c>
      <c r="W68" s="177">
        <f>SUMIF(T:T,V:V,U:U)</f>
        <v>1</v>
      </c>
    </row>
    <row r="69" spans="1:23" s="71" customFormat="1" ht="13.7" customHeight="1" x14ac:dyDescent="0.25">
      <c r="A69" s="55">
        <v>58</v>
      </c>
      <c r="B69" s="115">
        <v>149</v>
      </c>
      <c r="C69" s="65" t="s">
        <v>457</v>
      </c>
      <c r="D69" s="66" t="s">
        <v>458</v>
      </c>
      <c r="E69" s="67" t="s">
        <v>441</v>
      </c>
      <c r="F69" s="68">
        <v>14090</v>
      </c>
      <c r="G69" s="69" t="s">
        <v>342</v>
      </c>
      <c r="H69" s="69" t="s">
        <v>442</v>
      </c>
      <c r="I69" s="70">
        <v>7.8287037037037044E-2</v>
      </c>
      <c r="J69" s="33">
        <f t="shared" si="0"/>
        <v>3.587962962963015E-4</v>
      </c>
      <c r="K69" s="33">
        <f>M69+N69</f>
        <v>0</v>
      </c>
      <c r="M69" s="33"/>
      <c r="N69" s="33"/>
      <c r="O69" s="33"/>
      <c r="P69" s="169">
        <f t="shared" si="2"/>
        <v>7.8287037037037044E-2</v>
      </c>
      <c r="R69" s="178">
        <v>149</v>
      </c>
      <c r="S69" s="179">
        <v>58</v>
      </c>
      <c r="T69" s="177">
        <f t="shared" si="1"/>
        <v>149</v>
      </c>
      <c r="U69" s="180">
        <v>1</v>
      </c>
      <c r="V69" s="181">
        <v>81</v>
      </c>
      <c r="W69" s="177">
        <f>SUMIF(T:T,V:V,U:U)</f>
        <v>1</v>
      </c>
    </row>
    <row r="70" spans="1:23" s="71" customFormat="1" ht="13.7" customHeight="1" x14ac:dyDescent="0.25">
      <c r="A70" s="55">
        <v>59</v>
      </c>
      <c r="B70" s="115">
        <v>14</v>
      </c>
      <c r="C70" s="65" t="s">
        <v>545</v>
      </c>
      <c r="D70" s="66" t="s">
        <v>546</v>
      </c>
      <c r="E70" s="67" t="s">
        <v>536</v>
      </c>
      <c r="F70" s="68" t="s">
        <v>547</v>
      </c>
      <c r="G70" s="69" t="s">
        <v>306</v>
      </c>
      <c r="H70" s="69" t="s">
        <v>538</v>
      </c>
      <c r="I70" s="70">
        <v>7.8287037037037044E-2</v>
      </c>
      <c r="J70" s="33">
        <f t="shared" si="0"/>
        <v>3.587962962963015E-4</v>
      </c>
      <c r="K70" s="33">
        <f>M70+N70</f>
        <v>0</v>
      </c>
      <c r="M70" s="33"/>
      <c r="N70" s="33"/>
      <c r="O70" s="33"/>
      <c r="P70" s="169">
        <f t="shared" si="2"/>
        <v>7.8287037037037044E-2</v>
      </c>
      <c r="R70" s="178">
        <v>14</v>
      </c>
      <c r="S70" s="179">
        <v>59</v>
      </c>
      <c r="T70" s="177">
        <f t="shared" si="1"/>
        <v>14</v>
      </c>
      <c r="U70" s="180">
        <v>1</v>
      </c>
      <c r="V70" s="181">
        <v>82</v>
      </c>
      <c r="W70" s="177">
        <f>SUMIF(T:T,V:V,U:U)</f>
        <v>1</v>
      </c>
    </row>
    <row r="71" spans="1:23" s="71" customFormat="1" ht="13.7" customHeight="1" x14ac:dyDescent="0.25">
      <c r="A71" s="55">
        <v>60</v>
      </c>
      <c r="B71" s="115">
        <v>181</v>
      </c>
      <c r="C71" s="65" t="s">
        <v>423</v>
      </c>
      <c r="D71" s="66" t="s">
        <v>424</v>
      </c>
      <c r="E71" s="67" t="s">
        <v>425</v>
      </c>
      <c r="F71" s="68">
        <v>100824</v>
      </c>
      <c r="G71" s="69" t="s">
        <v>301</v>
      </c>
      <c r="H71" s="69" t="s">
        <v>426</v>
      </c>
      <c r="I71" s="70">
        <v>7.8287037037037044E-2</v>
      </c>
      <c r="J71" s="33">
        <f t="shared" si="0"/>
        <v>3.587962962963015E-4</v>
      </c>
      <c r="K71" s="33">
        <f>M71+N71</f>
        <v>0</v>
      </c>
      <c r="M71" s="33"/>
      <c r="N71" s="33"/>
      <c r="O71" s="33"/>
      <c r="P71" s="169">
        <f t="shared" si="2"/>
        <v>7.8287037037037044E-2</v>
      </c>
      <c r="R71" s="178">
        <v>181</v>
      </c>
      <c r="S71" s="179">
        <v>60</v>
      </c>
      <c r="T71" s="177">
        <f t="shared" si="1"/>
        <v>181</v>
      </c>
      <c r="U71" s="180">
        <v>1</v>
      </c>
      <c r="V71" s="181">
        <v>83</v>
      </c>
      <c r="W71" s="177">
        <f>SUMIF(T:T,V:V,U:U)</f>
        <v>1</v>
      </c>
    </row>
    <row r="72" spans="1:23" s="71" customFormat="1" ht="13.7" customHeight="1" x14ac:dyDescent="0.25">
      <c r="A72" s="55">
        <v>61</v>
      </c>
      <c r="B72" s="115">
        <v>51</v>
      </c>
      <c r="C72" s="65" t="s">
        <v>339</v>
      </c>
      <c r="D72" s="66" t="s">
        <v>340</v>
      </c>
      <c r="E72" s="67" t="s">
        <v>341</v>
      </c>
      <c r="F72" s="68">
        <v>9870</v>
      </c>
      <c r="G72" s="69" t="s">
        <v>342</v>
      </c>
      <c r="H72" s="69" t="s">
        <v>343</v>
      </c>
      <c r="I72" s="70">
        <v>7.8287037037037044E-2</v>
      </c>
      <c r="J72" s="33">
        <f t="shared" si="0"/>
        <v>3.587962962963015E-4</v>
      </c>
      <c r="K72" s="33">
        <f>M72+N72</f>
        <v>0</v>
      </c>
      <c r="M72" s="33"/>
      <c r="N72" s="33"/>
      <c r="O72" s="33"/>
      <c r="P72" s="169">
        <f t="shared" si="2"/>
        <v>7.8287037037037044E-2</v>
      </c>
      <c r="R72" s="178">
        <v>51</v>
      </c>
      <c r="S72" s="179">
        <v>61</v>
      </c>
      <c r="T72" s="177">
        <f t="shared" si="1"/>
        <v>51</v>
      </c>
      <c r="U72" s="180">
        <v>1</v>
      </c>
      <c r="V72" s="181">
        <v>84</v>
      </c>
      <c r="W72" s="177">
        <f>SUMIF(T:T,V:V,U:U)</f>
        <v>1</v>
      </c>
    </row>
    <row r="73" spans="1:23" s="71" customFormat="1" ht="13.7" customHeight="1" x14ac:dyDescent="0.25">
      <c r="A73" s="55">
        <v>62</v>
      </c>
      <c r="B73" s="115">
        <v>112</v>
      </c>
      <c r="C73" s="65" t="s">
        <v>303</v>
      </c>
      <c r="D73" s="66" t="s">
        <v>304</v>
      </c>
      <c r="E73" s="67" t="s">
        <v>299</v>
      </c>
      <c r="F73" s="68" t="s">
        <v>305</v>
      </c>
      <c r="G73" s="69" t="s">
        <v>306</v>
      </c>
      <c r="H73" s="69" t="s">
        <v>302</v>
      </c>
      <c r="I73" s="70">
        <v>7.8287037037037044E-2</v>
      </c>
      <c r="J73" s="33">
        <f t="shared" si="0"/>
        <v>3.587962962963015E-4</v>
      </c>
      <c r="K73" s="33">
        <f>M73+N73</f>
        <v>0</v>
      </c>
      <c r="M73" s="33"/>
      <c r="N73" s="33"/>
      <c r="O73" s="33"/>
      <c r="P73" s="169">
        <f t="shared" si="2"/>
        <v>7.8287037037037044E-2</v>
      </c>
      <c r="R73" s="178">
        <v>112</v>
      </c>
      <c r="S73" s="179">
        <v>62</v>
      </c>
      <c r="T73" s="177">
        <f t="shared" si="1"/>
        <v>112</v>
      </c>
      <c r="U73" s="180">
        <v>1</v>
      </c>
      <c r="V73" s="181">
        <v>85</v>
      </c>
      <c r="W73" s="177">
        <f>SUMIF(T:T,V:V,U:U)</f>
        <v>1</v>
      </c>
    </row>
    <row r="74" spans="1:23" s="71" customFormat="1" ht="13.7" customHeight="1" x14ac:dyDescent="0.25">
      <c r="A74" s="55">
        <v>63</v>
      </c>
      <c r="B74" s="115">
        <v>164</v>
      </c>
      <c r="C74" s="65" t="s">
        <v>528</v>
      </c>
      <c r="D74" s="66" t="s">
        <v>529</v>
      </c>
      <c r="E74" s="67" t="s">
        <v>523</v>
      </c>
      <c r="F74" s="68" t="s">
        <v>662</v>
      </c>
      <c r="G74" s="69" t="s">
        <v>306</v>
      </c>
      <c r="H74" s="69" t="s">
        <v>173</v>
      </c>
      <c r="I74" s="70">
        <v>7.8287037037037044E-2</v>
      </c>
      <c r="J74" s="33">
        <f t="shared" si="0"/>
        <v>3.587962962963015E-4</v>
      </c>
      <c r="K74" s="33">
        <f>M74+N74</f>
        <v>0</v>
      </c>
      <c r="M74" s="33"/>
      <c r="N74" s="33"/>
      <c r="O74" s="33"/>
      <c r="P74" s="169">
        <f t="shared" si="2"/>
        <v>7.8287037037037044E-2</v>
      </c>
      <c r="R74" s="178">
        <v>164</v>
      </c>
      <c r="S74" s="179">
        <v>63</v>
      </c>
      <c r="T74" s="177">
        <f t="shared" si="1"/>
        <v>164</v>
      </c>
      <c r="U74" s="180">
        <v>1</v>
      </c>
      <c r="V74" s="181">
        <v>91</v>
      </c>
      <c r="W74" s="177">
        <f>SUMIF(T:T,V:V,U:U)</f>
        <v>0</v>
      </c>
    </row>
    <row r="75" spans="1:23" s="71" customFormat="1" ht="13.7" customHeight="1" x14ac:dyDescent="0.25">
      <c r="A75" s="55">
        <v>64</v>
      </c>
      <c r="B75" s="115">
        <v>132</v>
      </c>
      <c r="C75" s="65" t="s">
        <v>494</v>
      </c>
      <c r="D75" s="66" t="s">
        <v>495</v>
      </c>
      <c r="E75" s="67" t="s">
        <v>496</v>
      </c>
      <c r="F75" s="68">
        <v>100480</v>
      </c>
      <c r="G75" s="69" t="s">
        <v>301</v>
      </c>
      <c r="H75" s="69" t="s">
        <v>493</v>
      </c>
      <c r="I75" s="70">
        <v>7.8287037037037044E-2</v>
      </c>
      <c r="J75" s="33">
        <f t="shared" si="0"/>
        <v>3.587962962963015E-4</v>
      </c>
      <c r="K75" s="33">
        <f>M75+N75</f>
        <v>3.4722222222222222E-5</v>
      </c>
      <c r="M75" s="33">
        <v>3.4722222222222222E-5</v>
      </c>
      <c r="N75" s="33"/>
      <c r="O75" s="33"/>
      <c r="P75" s="169">
        <f t="shared" si="2"/>
        <v>7.8252314814814816E-2</v>
      </c>
      <c r="R75" s="178">
        <v>132</v>
      </c>
      <c r="S75" s="179">
        <v>64</v>
      </c>
      <c r="T75" s="177">
        <f t="shared" si="1"/>
        <v>132</v>
      </c>
      <c r="U75" s="180">
        <v>1</v>
      </c>
      <c r="V75" s="181">
        <v>92</v>
      </c>
      <c r="W75" s="177">
        <f>SUMIF(T:T,V:V,U:U)</f>
        <v>0</v>
      </c>
    </row>
    <row r="76" spans="1:23" s="71" customFormat="1" ht="13.7" customHeight="1" x14ac:dyDescent="0.25">
      <c r="A76" s="55">
        <v>65</v>
      </c>
      <c r="B76" s="115">
        <v>4</v>
      </c>
      <c r="C76" s="65" t="s">
        <v>619</v>
      </c>
      <c r="D76" s="66" t="s">
        <v>620</v>
      </c>
      <c r="E76" s="67" t="s">
        <v>621</v>
      </c>
      <c r="F76" s="68" t="s">
        <v>622</v>
      </c>
      <c r="G76" s="69" t="s">
        <v>301</v>
      </c>
      <c r="H76" s="69" t="s">
        <v>611</v>
      </c>
      <c r="I76" s="70">
        <v>7.8287037037037044E-2</v>
      </c>
      <c r="J76" s="33">
        <f t="shared" si="0"/>
        <v>3.587962962963015E-4</v>
      </c>
      <c r="K76" s="33">
        <f>M76+N76</f>
        <v>0</v>
      </c>
      <c r="M76" s="33"/>
      <c r="N76" s="33"/>
      <c r="O76" s="33"/>
      <c r="P76" s="169">
        <f t="shared" si="2"/>
        <v>7.8287037037037044E-2</v>
      </c>
      <c r="R76" s="178">
        <v>4</v>
      </c>
      <c r="S76" s="179">
        <v>65</v>
      </c>
      <c r="T76" s="177">
        <f t="shared" si="1"/>
        <v>4</v>
      </c>
      <c r="U76" s="180">
        <v>1</v>
      </c>
      <c r="V76" s="181">
        <v>93</v>
      </c>
      <c r="W76" s="177">
        <f>SUMIF(T:T,V:V,U:U)</f>
        <v>1</v>
      </c>
    </row>
    <row r="77" spans="1:23" s="71" customFormat="1" ht="13.7" customHeight="1" x14ac:dyDescent="0.25">
      <c r="A77" s="55">
        <v>66</v>
      </c>
      <c r="B77" s="115">
        <v>53</v>
      </c>
      <c r="C77" s="65" t="s">
        <v>347</v>
      </c>
      <c r="D77" s="66" t="s">
        <v>348</v>
      </c>
      <c r="E77" s="67" t="s">
        <v>349</v>
      </c>
      <c r="F77" s="68">
        <v>20073</v>
      </c>
      <c r="G77" s="69" t="s">
        <v>342</v>
      </c>
      <c r="H77" s="69" t="s">
        <v>343</v>
      </c>
      <c r="I77" s="70">
        <v>7.8287037037037044E-2</v>
      </c>
      <c r="J77" s="33">
        <f t="shared" ref="J77:J131" si="3">I77-$I$12</f>
        <v>3.587962962963015E-4</v>
      </c>
      <c r="K77" s="33">
        <f>M77+N77</f>
        <v>0</v>
      </c>
      <c r="M77" s="33"/>
      <c r="N77" s="33"/>
      <c r="O77" s="33"/>
      <c r="P77" s="169">
        <f t="shared" si="2"/>
        <v>7.8287037037037044E-2</v>
      </c>
      <c r="R77" s="178">
        <v>53</v>
      </c>
      <c r="S77" s="179">
        <v>66</v>
      </c>
      <c r="T77" s="177">
        <f t="shared" ref="T77:T141" si="4">IF(R77&lt;&gt;"",R77,"")</f>
        <v>53</v>
      </c>
      <c r="U77" s="180">
        <v>1</v>
      </c>
      <c r="V77" s="181">
        <v>94</v>
      </c>
      <c r="W77" s="177">
        <f>SUMIF(T:T,V:V,U:U)</f>
        <v>1</v>
      </c>
    </row>
    <row r="78" spans="1:23" s="71" customFormat="1" ht="13.7" customHeight="1" x14ac:dyDescent="0.25">
      <c r="A78" s="55">
        <v>67</v>
      </c>
      <c r="B78" s="115">
        <v>114</v>
      </c>
      <c r="C78" s="65" t="s">
        <v>310</v>
      </c>
      <c r="D78" s="66" t="s">
        <v>311</v>
      </c>
      <c r="E78" s="67" t="s">
        <v>299</v>
      </c>
      <c r="F78" s="68" t="s">
        <v>312</v>
      </c>
      <c r="G78" s="69" t="s">
        <v>301</v>
      </c>
      <c r="H78" s="69" t="s">
        <v>302</v>
      </c>
      <c r="I78" s="70">
        <v>7.8287037037037044E-2</v>
      </c>
      <c r="J78" s="33">
        <f t="shared" si="3"/>
        <v>3.587962962963015E-4</v>
      </c>
      <c r="K78" s="33">
        <f>M78+N78</f>
        <v>0</v>
      </c>
      <c r="M78" s="33"/>
      <c r="N78" s="33"/>
      <c r="O78" s="33"/>
      <c r="P78" s="169">
        <f t="shared" ref="P78:P129" si="5">I78-K78+O78</f>
        <v>7.8287037037037044E-2</v>
      </c>
      <c r="R78" s="178">
        <v>114</v>
      </c>
      <c r="S78" s="179">
        <v>67</v>
      </c>
      <c r="T78" s="177">
        <f t="shared" si="4"/>
        <v>114</v>
      </c>
      <c r="U78" s="180">
        <v>1</v>
      </c>
      <c r="V78" s="181">
        <v>95</v>
      </c>
      <c r="W78" s="177">
        <f>SUMIF(T:T,V:V,U:U)</f>
        <v>1</v>
      </c>
    </row>
    <row r="79" spans="1:23" s="71" customFormat="1" ht="13.7" customHeight="1" x14ac:dyDescent="0.25">
      <c r="A79" s="55">
        <v>68</v>
      </c>
      <c r="B79" s="115">
        <v>176</v>
      </c>
      <c r="C79" s="65" t="s">
        <v>605</v>
      </c>
      <c r="D79" s="66" t="s">
        <v>606</v>
      </c>
      <c r="E79" s="67" t="s">
        <v>597</v>
      </c>
      <c r="F79" s="68">
        <v>5681</v>
      </c>
      <c r="G79" s="69" t="s">
        <v>301</v>
      </c>
      <c r="H79" s="69" t="s">
        <v>45</v>
      </c>
      <c r="I79" s="70">
        <v>7.8287037037037044E-2</v>
      </c>
      <c r="J79" s="33">
        <f t="shared" si="3"/>
        <v>3.587962962963015E-4</v>
      </c>
      <c r="K79" s="33">
        <f>M79+N79</f>
        <v>0</v>
      </c>
      <c r="M79" s="33"/>
      <c r="N79" s="33"/>
      <c r="O79" s="33"/>
      <c r="P79" s="169">
        <f t="shared" si="5"/>
        <v>7.8287037037037044E-2</v>
      </c>
      <c r="R79" s="178">
        <v>176</v>
      </c>
      <c r="S79" s="179">
        <v>68</v>
      </c>
      <c r="T79" s="177">
        <f t="shared" si="4"/>
        <v>176</v>
      </c>
      <c r="U79" s="180">
        <v>1</v>
      </c>
      <c r="V79" s="181">
        <v>96</v>
      </c>
      <c r="W79" s="177">
        <f>SUMIF(T:T,V:V,U:U)</f>
        <v>1</v>
      </c>
    </row>
    <row r="80" spans="1:23" s="71" customFormat="1" ht="13.7" customHeight="1" x14ac:dyDescent="0.25">
      <c r="A80" s="55">
        <v>69</v>
      </c>
      <c r="B80" s="115">
        <v>133</v>
      </c>
      <c r="C80" s="65" t="s">
        <v>497</v>
      </c>
      <c r="D80" s="66" t="s">
        <v>498</v>
      </c>
      <c r="E80" s="67" t="s">
        <v>499</v>
      </c>
      <c r="F80" s="68">
        <v>8509</v>
      </c>
      <c r="G80" s="69" t="s">
        <v>301</v>
      </c>
      <c r="H80" s="69" t="s">
        <v>493</v>
      </c>
      <c r="I80" s="70">
        <v>7.8287037037037044E-2</v>
      </c>
      <c r="J80" s="33">
        <f t="shared" si="3"/>
        <v>3.587962962963015E-4</v>
      </c>
      <c r="K80" s="33">
        <f>M80+N80</f>
        <v>0</v>
      </c>
      <c r="M80" s="33"/>
      <c r="N80" s="33"/>
      <c r="O80" s="33"/>
      <c r="P80" s="169">
        <f t="shared" si="5"/>
        <v>7.8287037037037044E-2</v>
      </c>
      <c r="R80" s="178">
        <v>133</v>
      </c>
      <c r="S80" s="179">
        <v>69</v>
      </c>
      <c r="T80" s="177">
        <f t="shared" si="4"/>
        <v>133</v>
      </c>
      <c r="U80" s="180">
        <v>1</v>
      </c>
      <c r="V80" s="181">
        <v>97</v>
      </c>
      <c r="W80" s="177">
        <f>SUMIF(T:T,V:V,U:U)</f>
        <v>1</v>
      </c>
    </row>
    <row r="81" spans="1:23" s="71" customFormat="1" ht="13.7" customHeight="1" x14ac:dyDescent="0.25">
      <c r="A81" s="55">
        <v>70</v>
      </c>
      <c r="B81" s="115">
        <v>52</v>
      </c>
      <c r="C81" s="65" t="s">
        <v>344</v>
      </c>
      <c r="D81" s="66" t="s">
        <v>345</v>
      </c>
      <c r="E81" s="67" t="s">
        <v>346</v>
      </c>
      <c r="F81" s="68" t="s">
        <v>651</v>
      </c>
      <c r="G81" s="69" t="s">
        <v>301</v>
      </c>
      <c r="H81" s="69" t="s">
        <v>343</v>
      </c>
      <c r="I81" s="70">
        <v>7.8287037037037044E-2</v>
      </c>
      <c r="J81" s="33">
        <f t="shared" si="3"/>
        <v>3.587962962963015E-4</v>
      </c>
      <c r="K81" s="33">
        <f>M81+N81</f>
        <v>0</v>
      </c>
      <c r="M81" s="33"/>
      <c r="N81" s="33"/>
      <c r="O81" s="33"/>
      <c r="P81" s="169">
        <f t="shared" si="5"/>
        <v>7.8287037037037044E-2</v>
      </c>
      <c r="R81" s="178">
        <v>52</v>
      </c>
      <c r="S81" s="179">
        <v>70</v>
      </c>
      <c r="T81" s="177">
        <f t="shared" si="4"/>
        <v>52</v>
      </c>
      <c r="U81" s="180">
        <v>1</v>
      </c>
      <c r="V81" s="181">
        <v>98</v>
      </c>
      <c r="W81" s="177">
        <f>SUMIF(T:T,V:V,U:U)</f>
        <v>0</v>
      </c>
    </row>
    <row r="82" spans="1:23" s="71" customFormat="1" ht="13.7" customHeight="1" x14ac:dyDescent="0.25">
      <c r="A82" s="55">
        <v>71</v>
      </c>
      <c r="B82" s="115">
        <v>105</v>
      </c>
      <c r="C82" s="65" t="s">
        <v>414</v>
      </c>
      <c r="D82" s="66" t="s">
        <v>415</v>
      </c>
      <c r="E82" s="67" t="s">
        <v>416</v>
      </c>
      <c r="F82" s="68">
        <v>7437</v>
      </c>
      <c r="G82" s="69" t="s">
        <v>301</v>
      </c>
      <c r="H82" s="69" t="s">
        <v>406</v>
      </c>
      <c r="I82" s="70">
        <v>7.8287037037037044E-2</v>
      </c>
      <c r="J82" s="33">
        <f t="shared" si="3"/>
        <v>3.587962962963015E-4</v>
      </c>
      <c r="K82" s="33">
        <f>M82+N82</f>
        <v>0</v>
      </c>
      <c r="M82" s="33"/>
      <c r="N82" s="33"/>
      <c r="O82" s="33"/>
      <c r="P82" s="169">
        <f t="shared" si="5"/>
        <v>7.8287037037037044E-2</v>
      </c>
      <c r="R82" s="178">
        <v>105</v>
      </c>
      <c r="S82" s="179">
        <v>71</v>
      </c>
      <c r="T82" s="177">
        <f t="shared" si="4"/>
        <v>105</v>
      </c>
      <c r="U82" s="180">
        <v>1</v>
      </c>
      <c r="V82" s="181">
        <v>101</v>
      </c>
      <c r="W82" s="177">
        <f>SUMIF(T:T,V:V,U:U)</f>
        <v>1</v>
      </c>
    </row>
    <row r="83" spans="1:23" s="71" customFormat="1" ht="13.7" customHeight="1" x14ac:dyDescent="0.25">
      <c r="A83" s="55">
        <v>72</v>
      </c>
      <c r="B83" s="115">
        <v>56</v>
      </c>
      <c r="C83" s="65" t="s">
        <v>355</v>
      </c>
      <c r="D83" s="66" t="s">
        <v>356</v>
      </c>
      <c r="E83" s="67" t="s">
        <v>352</v>
      </c>
      <c r="F83" s="68" t="s">
        <v>650</v>
      </c>
      <c r="G83" s="69" t="s">
        <v>306</v>
      </c>
      <c r="H83" s="69" t="s">
        <v>343</v>
      </c>
      <c r="I83" s="70">
        <v>7.8287037037037044E-2</v>
      </c>
      <c r="J83" s="33">
        <f t="shared" si="3"/>
        <v>3.587962962963015E-4</v>
      </c>
      <c r="K83" s="33">
        <f>M83+N83</f>
        <v>0</v>
      </c>
      <c r="M83" s="33"/>
      <c r="N83" s="33"/>
      <c r="O83" s="33"/>
      <c r="P83" s="169">
        <f t="shared" si="5"/>
        <v>7.8287037037037044E-2</v>
      </c>
      <c r="R83" s="178">
        <v>56</v>
      </c>
      <c r="S83" s="179">
        <v>72</v>
      </c>
      <c r="T83" s="177">
        <f t="shared" si="4"/>
        <v>56</v>
      </c>
      <c r="U83" s="180">
        <v>1</v>
      </c>
      <c r="V83" s="181">
        <v>102</v>
      </c>
      <c r="W83" s="177">
        <f>SUMIF(T:T,V:V,U:U)</f>
        <v>1</v>
      </c>
    </row>
    <row r="84" spans="1:23" s="71" customFormat="1" ht="13.7" customHeight="1" x14ac:dyDescent="0.25">
      <c r="A84" s="55">
        <v>73</v>
      </c>
      <c r="B84" s="115">
        <v>58</v>
      </c>
      <c r="C84" s="65" t="s">
        <v>359</v>
      </c>
      <c r="D84" s="66" t="s">
        <v>360</v>
      </c>
      <c r="E84" s="67" t="s">
        <v>361</v>
      </c>
      <c r="F84" s="68">
        <v>7780</v>
      </c>
      <c r="G84" s="69" t="s">
        <v>306</v>
      </c>
      <c r="H84" s="69" t="s">
        <v>343</v>
      </c>
      <c r="I84" s="70">
        <v>7.8287037037037044E-2</v>
      </c>
      <c r="J84" s="33">
        <f t="shared" si="3"/>
        <v>3.587962962963015E-4</v>
      </c>
      <c r="K84" s="33">
        <f>M84+N84</f>
        <v>0</v>
      </c>
      <c r="M84" s="33"/>
      <c r="N84" s="33"/>
      <c r="O84" s="33"/>
      <c r="P84" s="169">
        <f t="shared" si="5"/>
        <v>7.8287037037037044E-2</v>
      </c>
      <c r="R84" s="178">
        <v>58</v>
      </c>
      <c r="S84" s="179">
        <v>73</v>
      </c>
      <c r="T84" s="177">
        <f t="shared" si="4"/>
        <v>58</v>
      </c>
      <c r="U84" s="180">
        <v>1</v>
      </c>
      <c r="V84" s="181">
        <v>103</v>
      </c>
      <c r="W84" s="177">
        <f>SUMIF(T:T,V:V,U:U)</f>
        <v>1</v>
      </c>
    </row>
    <row r="85" spans="1:23" s="71" customFormat="1" ht="13.7" customHeight="1" x14ac:dyDescent="0.25">
      <c r="A85" s="55">
        <v>74</v>
      </c>
      <c r="B85" s="115">
        <v>187</v>
      </c>
      <c r="C85" s="65" t="s">
        <v>437</v>
      </c>
      <c r="D85" s="66" t="s">
        <v>438</v>
      </c>
      <c r="E85" s="67" t="s">
        <v>425</v>
      </c>
      <c r="F85" s="68">
        <v>100350</v>
      </c>
      <c r="G85" s="69" t="s">
        <v>306</v>
      </c>
      <c r="H85" s="69" t="s">
        <v>426</v>
      </c>
      <c r="I85" s="70">
        <v>7.8287037037037044E-2</v>
      </c>
      <c r="J85" s="33">
        <f t="shared" si="3"/>
        <v>3.587962962963015E-4</v>
      </c>
      <c r="K85" s="33">
        <f>M85+N85</f>
        <v>0</v>
      </c>
      <c r="M85" s="33"/>
      <c r="N85" s="33"/>
      <c r="O85" s="33"/>
      <c r="P85" s="169">
        <f t="shared" si="5"/>
        <v>7.8287037037037044E-2</v>
      </c>
      <c r="R85" s="178">
        <v>187</v>
      </c>
      <c r="S85" s="179">
        <v>74</v>
      </c>
      <c r="T85" s="177">
        <f t="shared" si="4"/>
        <v>187</v>
      </c>
      <c r="U85" s="180">
        <v>1</v>
      </c>
      <c r="V85" s="181">
        <v>104</v>
      </c>
      <c r="W85" s="177">
        <f>SUMIF(T:T,V:V,U:U)</f>
        <v>1</v>
      </c>
    </row>
    <row r="86" spans="1:23" s="71" customFormat="1" ht="13.7" customHeight="1" x14ac:dyDescent="0.25">
      <c r="A86" s="55">
        <v>75</v>
      </c>
      <c r="B86" s="115">
        <v>125</v>
      </c>
      <c r="C86" s="65" t="s">
        <v>569</v>
      </c>
      <c r="D86" s="66" t="s">
        <v>570</v>
      </c>
      <c r="E86" s="67" t="s">
        <v>571</v>
      </c>
      <c r="F86" s="68">
        <v>13274</v>
      </c>
      <c r="G86" s="69" t="s">
        <v>306</v>
      </c>
      <c r="H86" s="69" t="s">
        <v>184</v>
      </c>
      <c r="I86" s="70">
        <v>7.8287037037037044E-2</v>
      </c>
      <c r="J86" s="33">
        <f t="shared" si="3"/>
        <v>3.587962962963015E-4</v>
      </c>
      <c r="K86" s="33">
        <f>M86+N86</f>
        <v>0</v>
      </c>
      <c r="M86" s="33"/>
      <c r="N86" s="33"/>
      <c r="O86" s="33"/>
      <c r="P86" s="169">
        <f t="shared" si="5"/>
        <v>7.8287037037037044E-2</v>
      </c>
      <c r="R86" s="178">
        <v>125</v>
      </c>
      <c r="S86" s="179">
        <v>75</v>
      </c>
      <c r="T86" s="177">
        <f t="shared" si="4"/>
        <v>125</v>
      </c>
      <c r="U86" s="180">
        <v>1</v>
      </c>
      <c r="V86" s="181">
        <v>105</v>
      </c>
      <c r="W86" s="177">
        <f>SUMIF(T:T,V:V,U:U)</f>
        <v>1</v>
      </c>
    </row>
    <row r="87" spans="1:23" s="71" customFormat="1" ht="13.7" customHeight="1" x14ac:dyDescent="0.25">
      <c r="A87" s="55">
        <v>76</v>
      </c>
      <c r="B87" s="115">
        <v>31</v>
      </c>
      <c r="C87" s="65" t="s">
        <v>461</v>
      </c>
      <c r="D87" s="66" t="s">
        <v>462</v>
      </c>
      <c r="E87" s="67" t="s">
        <v>463</v>
      </c>
      <c r="F87" s="68">
        <v>19314</v>
      </c>
      <c r="G87" s="69" t="s">
        <v>301</v>
      </c>
      <c r="H87" s="69" t="s">
        <v>464</v>
      </c>
      <c r="I87" s="70">
        <v>7.8287037037037044E-2</v>
      </c>
      <c r="J87" s="33">
        <f t="shared" si="3"/>
        <v>3.587962962963015E-4</v>
      </c>
      <c r="K87" s="33">
        <f>M87+N87</f>
        <v>0</v>
      </c>
      <c r="M87" s="33"/>
      <c r="N87" s="33"/>
      <c r="O87" s="33"/>
      <c r="P87" s="169">
        <f t="shared" si="5"/>
        <v>7.8287037037037044E-2</v>
      </c>
      <c r="R87" s="178">
        <v>31</v>
      </c>
      <c r="S87" s="179">
        <v>76</v>
      </c>
      <c r="T87" s="177">
        <f t="shared" si="4"/>
        <v>31</v>
      </c>
      <c r="U87" s="180">
        <v>1</v>
      </c>
      <c r="V87" s="181">
        <v>106</v>
      </c>
      <c r="W87" s="177">
        <f>SUMIF(T:T,V:V,U:U)</f>
        <v>1</v>
      </c>
    </row>
    <row r="88" spans="1:23" s="71" customFormat="1" ht="13.7" customHeight="1" x14ac:dyDescent="0.25">
      <c r="A88" s="55">
        <v>77</v>
      </c>
      <c r="B88" s="115">
        <v>21</v>
      </c>
      <c r="C88" s="65" t="s">
        <v>511</v>
      </c>
      <c r="D88" s="66" t="s">
        <v>512</v>
      </c>
      <c r="E88" s="67" t="s">
        <v>513</v>
      </c>
      <c r="F88" s="68" t="s">
        <v>644</v>
      </c>
      <c r="G88" s="69" t="s">
        <v>301</v>
      </c>
      <c r="H88" s="69" t="s">
        <v>514</v>
      </c>
      <c r="I88" s="70">
        <v>7.8287037037037044E-2</v>
      </c>
      <c r="J88" s="33">
        <f t="shared" si="3"/>
        <v>3.587962962963015E-4</v>
      </c>
      <c r="K88" s="33">
        <f>M88+N88</f>
        <v>0</v>
      </c>
      <c r="M88" s="33"/>
      <c r="N88" s="33"/>
      <c r="O88" s="33"/>
      <c r="P88" s="169">
        <f t="shared" si="5"/>
        <v>7.8287037037037044E-2</v>
      </c>
      <c r="R88" s="178">
        <v>21</v>
      </c>
      <c r="S88" s="179">
        <v>77</v>
      </c>
      <c r="T88" s="177">
        <f t="shared" si="4"/>
        <v>21</v>
      </c>
      <c r="U88" s="180">
        <v>1</v>
      </c>
      <c r="V88" s="181">
        <v>107</v>
      </c>
      <c r="W88" s="177">
        <f>SUMIF(T:T,V:V,U:U)</f>
        <v>1</v>
      </c>
    </row>
    <row r="89" spans="1:23" s="71" customFormat="1" ht="13.7" customHeight="1" x14ac:dyDescent="0.25">
      <c r="A89" s="55">
        <v>78</v>
      </c>
      <c r="B89" s="115">
        <v>152</v>
      </c>
      <c r="C89" s="65" t="s">
        <v>575</v>
      </c>
      <c r="D89" s="66" t="s">
        <v>576</v>
      </c>
      <c r="E89" s="67" t="s">
        <v>577</v>
      </c>
      <c r="F89" s="68">
        <v>13287</v>
      </c>
      <c r="G89" s="69" t="s">
        <v>306</v>
      </c>
      <c r="H89" s="69" t="s">
        <v>184</v>
      </c>
      <c r="I89" s="70">
        <v>7.8287037037037044E-2</v>
      </c>
      <c r="J89" s="33">
        <f t="shared" si="3"/>
        <v>3.587962962963015E-4</v>
      </c>
      <c r="K89" s="33">
        <f>M89+N89</f>
        <v>0</v>
      </c>
      <c r="M89" s="33"/>
      <c r="N89" s="33"/>
      <c r="O89" s="33"/>
      <c r="P89" s="169">
        <f t="shared" si="5"/>
        <v>7.8287037037037044E-2</v>
      </c>
      <c r="R89" s="178">
        <v>152</v>
      </c>
      <c r="S89" s="179">
        <v>78</v>
      </c>
      <c r="T89" s="177">
        <f t="shared" si="4"/>
        <v>152</v>
      </c>
      <c r="U89" s="180">
        <v>1</v>
      </c>
      <c r="V89" s="181">
        <v>111</v>
      </c>
      <c r="W89" s="177">
        <f>SUMIF(T:T,V:V,U:U)</f>
        <v>1</v>
      </c>
    </row>
    <row r="90" spans="1:23" s="71" customFormat="1" ht="13.7" customHeight="1" x14ac:dyDescent="0.25">
      <c r="A90" s="55">
        <v>79</v>
      </c>
      <c r="B90" s="115">
        <v>142</v>
      </c>
      <c r="C90" s="65" t="s">
        <v>443</v>
      </c>
      <c r="D90" s="66" t="s">
        <v>444</v>
      </c>
      <c r="E90" s="67" t="s">
        <v>441</v>
      </c>
      <c r="F90" s="68">
        <v>10284</v>
      </c>
      <c r="G90" s="69" t="s">
        <v>306</v>
      </c>
      <c r="H90" s="69" t="s">
        <v>442</v>
      </c>
      <c r="I90" s="70">
        <v>7.8287037037037044E-2</v>
      </c>
      <c r="J90" s="33">
        <f t="shared" si="3"/>
        <v>3.587962962963015E-4</v>
      </c>
      <c r="K90" s="33">
        <f>M90+N90</f>
        <v>0</v>
      </c>
      <c r="M90" s="33"/>
      <c r="N90" s="33"/>
      <c r="O90" s="33"/>
      <c r="P90" s="169">
        <f t="shared" si="5"/>
        <v>7.8287037037037044E-2</v>
      </c>
      <c r="R90" s="178">
        <v>142</v>
      </c>
      <c r="S90" s="179">
        <v>79</v>
      </c>
      <c r="T90" s="177">
        <f t="shared" si="4"/>
        <v>142</v>
      </c>
      <c r="U90" s="180">
        <v>1</v>
      </c>
      <c r="V90" s="181">
        <v>112</v>
      </c>
      <c r="W90" s="177">
        <f>SUMIF(T:T,V:V,U:U)</f>
        <v>1</v>
      </c>
    </row>
    <row r="91" spans="1:23" s="71" customFormat="1" ht="13.7" customHeight="1" x14ac:dyDescent="0.25">
      <c r="A91" s="55">
        <v>80</v>
      </c>
      <c r="B91" s="115">
        <v>144</v>
      </c>
      <c r="C91" s="65" t="s">
        <v>447</v>
      </c>
      <c r="D91" s="66" t="s">
        <v>448</v>
      </c>
      <c r="E91" s="67" t="s">
        <v>441</v>
      </c>
      <c r="F91" s="68">
        <v>19339</v>
      </c>
      <c r="G91" s="69" t="s">
        <v>301</v>
      </c>
      <c r="H91" s="69" t="s">
        <v>442</v>
      </c>
      <c r="I91" s="70">
        <v>7.8287037037037044E-2</v>
      </c>
      <c r="J91" s="33">
        <f t="shared" si="3"/>
        <v>3.587962962963015E-4</v>
      </c>
      <c r="K91" s="33">
        <f>M91+N91</f>
        <v>0</v>
      </c>
      <c r="M91" s="33"/>
      <c r="N91" s="33"/>
      <c r="O91" s="33"/>
      <c r="P91" s="169">
        <f t="shared" si="5"/>
        <v>7.8287037037037044E-2</v>
      </c>
      <c r="R91" s="178">
        <v>144</v>
      </c>
      <c r="S91" s="179">
        <v>80</v>
      </c>
      <c r="T91" s="177">
        <f t="shared" si="4"/>
        <v>144</v>
      </c>
      <c r="U91" s="180">
        <v>1</v>
      </c>
      <c r="V91" s="181">
        <v>113</v>
      </c>
      <c r="W91" s="177">
        <f>SUMIF(T:T,V:V,U:U)</f>
        <v>1</v>
      </c>
    </row>
    <row r="92" spans="1:23" s="71" customFormat="1" ht="13.7" customHeight="1" x14ac:dyDescent="0.25">
      <c r="A92" s="55">
        <v>81</v>
      </c>
      <c r="B92" s="115">
        <v>82</v>
      </c>
      <c r="C92" s="65" t="s">
        <v>479</v>
      </c>
      <c r="D92" s="66" t="s">
        <v>480</v>
      </c>
      <c r="E92" s="67" t="s">
        <v>477</v>
      </c>
      <c r="F92" s="68">
        <v>17984</v>
      </c>
      <c r="G92" s="69" t="s">
        <v>301</v>
      </c>
      <c r="H92" s="69" t="s">
        <v>478</v>
      </c>
      <c r="I92" s="70">
        <v>7.8287037037037044E-2</v>
      </c>
      <c r="J92" s="33">
        <f t="shared" si="3"/>
        <v>3.587962962963015E-4</v>
      </c>
      <c r="K92" s="33">
        <f>M92+N92</f>
        <v>0</v>
      </c>
      <c r="M92" s="33"/>
      <c r="N92" s="33"/>
      <c r="O92" s="33"/>
      <c r="P92" s="169">
        <f t="shared" si="5"/>
        <v>7.8287037037037044E-2</v>
      </c>
      <c r="R92" s="178">
        <v>82</v>
      </c>
      <c r="S92" s="179">
        <v>81</v>
      </c>
      <c r="T92" s="177">
        <f t="shared" si="4"/>
        <v>82</v>
      </c>
      <c r="U92" s="180">
        <v>1</v>
      </c>
      <c r="V92" s="181">
        <v>114</v>
      </c>
      <c r="W92" s="177">
        <f>SUMIF(T:T,V:V,U:U)</f>
        <v>1</v>
      </c>
    </row>
    <row r="93" spans="1:23" s="71" customFormat="1" ht="13.7" customHeight="1" x14ac:dyDescent="0.25">
      <c r="A93" s="55">
        <v>82</v>
      </c>
      <c r="B93" s="115">
        <v>107</v>
      </c>
      <c r="C93" s="65" t="s">
        <v>420</v>
      </c>
      <c r="D93" s="66" t="s">
        <v>421</v>
      </c>
      <c r="E93" s="67" t="s">
        <v>422</v>
      </c>
      <c r="F93" s="68">
        <v>9167</v>
      </c>
      <c r="G93" s="69" t="s">
        <v>306</v>
      </c>
      <c r="H93" s="69" t="s">
        <v>406</v>
      </c>
      <c r="I93" s="70">
        <v>7.8287037037037044E-2</v>
      </c>
      <c r="J93" s="33">
        <f t="shared" si="3"/>
        <v>3.587962962963015E-4</v>
      </c>
      <c r="K93" s="33">
        <f>M93+N93</f>
        <v>0</v>
      </c>
      <c r="M93" s="33"/>
      <c r="N93" s="33"/>
      <c r="O93" s="33"/>
      <c r="P93" s="169">
        <f t="shared" si="5"/>
        <v>7.8287037037037044E-2</v>
      </c>
      <c r="R93" s="178">
        <v>107</v>
      </c>
      <c r="S93" s="179">
        <v>82</v>
      </c>
      <c r="T93" s="177">
        <f t="shared" si="4"/>
        <v>107</v>
      </c>
      <c r="U93" s="180">
        <v>1</v>
      </c>
      <c r="V93" s="181">
        <v>115</v>
      </c>
      <c r="W93" s="177">
        <f>SUMIF(T:T,V:V,U:U)</f>
        <v>1</v>
      </c>
    </row>
    <row r="94" spans="1:23" s="71" customFormat="1" ht="13.7" customHeight="1" x14ac:dyDescent="0.25">
      <c r="A94" s="55">
        <v>83</v>
      </c>
      <c r="B94" s="115">
        <v>145</v>
      </c>
      <c r="C94" s="65" t="s">
        <v>449</v>
      </c>
      <c r="D94" s="66" t="s">
        <v>450</v>
      </c>
      <c r="E94" s="67" t="s">
        <v>441</v>
      </c>
      <c r="F94" s="68">
        <v>19338</v>
      </c>
      <c r="G94" s="69" t="s">
        <v>301</v>
      </c>
      <c r="H94" s="69" t="s">
        <v>442</v>
      </c>
      <c r="I94" s="70">
        <v>7.8287037037037044E-2</v>
      </c>
      <c r="J94" s="33">
        <f t="shared" si="3"/>
        <v>3.587962962963015E-4</v>
      </c>
      <c r="K94" s="33">
        <f>M94+N94</f>
        <v>0</v>
      </c>
      <c r="M94" s="33"/>
      <c r="N94" s="33"/>
      <c r="O94" s="33"/>
      <c r="P94" s="169">
        <f t="shared" si="5"/>
        <v>7.8287037037037044E-2</v>
      </c>
      <c r="R94" s="178">
        <v>145</v>
      </c>
      <c r="S94" s="179">
        <v>83</v>
      </c>
      <c r="T94" s="177">
        <f t="shared" si="4"/>
        <v>145</v>
      </c>
      <c r="U94" s="180">
        <v>1</v>
      </c>
      <c r="V94" s="181">
        <v>116</v>
      </c>
      <c r="W94" s="177">
        <f>SUMIF(T:T,V:V,U:U)</f>
        <v>1</v>
      </c>
    </row>
    <row r="95" spans="1:23" s="71" customFormat="1" ht="13.7" customHeight="1" x14ac:dyDescent="0.25">
      <c r="A95" s="55">
        <v>84</v>
      </c>
      <c r="B95" s="115">
        <v>141</v>
      </c>
      <c r="C95" s="65" t="s">
        <v>439</v>
      </c>
      <c r="D95" s="66" t="s">
        <v>440</v>
      </c>
      <c r="E95" s="67" t="s">
        <v>441</v>
      </c>
      <c r="F95" s="68">
        <v>7803</v>
      </c>
      <c r="G95" s="69" t="s">
        <v>301</v>
      </c>
      <c r="H95" s="69" t="s">
        <v>442</v>
      </c>
      <c r="I95" s="70">
        <v>7.8287037037037044E-2</v>
      </c>
      <c r="J95" s="33">
        <f t="shared" si="3"/>
        <v>3.587962962963015E-4</v>
      </c>
      <c r="K95" s="33">
        <f>M95+N95</f>
        <v>0</v>
      </c>
      <c r="M95" s="33"/>
      <c r="N95" s="33"/>
      <c r="O95" s="33"/>
      <c r="P95" s="169">
        <f t="shared" si="5"/>
        <v>7.8287037037037044E-2</v>
      </c>
      <c r="R95" s="178">
        <v>141</v>
      </c>
      <c r="S95" s="179">
        <v>84</v>
      </c>
      <c r="T95" s="177">
        <f t="shared" si="4"/>
        <v>141</v>
      </c>
      <c r="U95" s="180">
        <v>1</v>
      </c>
      <c r="V95" s="181">
        <v>117</v>
      </c>
      <c r="W95" s="177">
        <f>SUMIF(T:T,V:V,U:U)</f>
        <v>1</v>
      </c>
    </row>
    <row r="96" spans="1:23" s="71" customFormat="1" ht="13.7" customHeight="1" x14ac:dyDescent="0.25">
      <c r="A96" s="55">
        <v>85</v>
      </c>
      <c r="B96" s="115">
        <v>81</v>
      </c>
      <c r="C96" s="65" t="s">
        <v>475</v>
      </c>
      <c r="D96" s="66" t="s">
        <v>476</v>
      </c>
      <c r="E96" s="67" t="s">
        <v>477</v>
      </c>
      <c r="F96" s="68">
        <v>13590</v>
      </c>
      <c r="G96" s="69" t="s">
        <v>342</v>
      </c>
      <c r="H96" s="69" t="s">
        <v>478</v>
      </c>
      <c r="I96" s="70">
        <v>7.8287037037037044E-2</v>
      </c>
      <c r="J96" s="33">
        <f t="shared" si="3"/>
        <v>3.587962962963015E-4</v>
      </c>
      <c r="K96" s="33">
        <f>M96+N96</f>
        <v>0</v>
      </c>
      <c r="M96" s="33"/>
      <c r="N96" s="33"/>
      <c r="O96" s="33"/>
      <c r="P96" s="169">
        <f t="shared" si="5"/>
        <v>7.8287037037037044E-2</v>
      </c>
      <c r="R96" s="178">
        <v>81</v>
      </c>
      <c r="S96" s="179">
        <v>85</v>
      </c>
      <c r="T96" s="177">
        <f t="shared" si="4"/>
        <v>81</v>
      </c>
      <c r="U96" s="180">
        <v>1</v>
      </c>
      <c r="V96" s="181">
        <v>121</v>
      </c>
      <c r="W96" s="177">
        <f>SUMIF(T:T,V:V,U:U)</f>
        <v>0</v>
      </c>
    </row>
    <row r="97" spans="1:23" s="71" customFormat="1" ht="13.7" customHeight="1" x14ac:dyDescent="0.25">
      <c r="A97" s="55">
        <v>86</v>
      </c>
      <c r="B97" s="115">
        <v>32</v>
      </c>
      <c r="C97" s="65" t="s">
        <v>465</v>
      </c>
      <c r="D97" s="66" t="s">
        <v>466</v>
      </c>
      <c r="E97" s="67" t="s">
        <v>467</v>
      </c>
      <c r="F97" s="68">
        <v>14658</v>
      </c>
      <c r="G97" s="69" t="s">
        <v>306</v>
      </c>
      <c r="H97" s="69" t="s">
        <v>464</v>
      </c>
      <c r="I97" s="70">
        <v>7.8287037037037044E-2</v>
      </c>
      <c r="J97" s="33">
        <f t="shared" si="3"/>
        <v>3.587962962963015E-4</v>
      </c>
      <c r="K97" s="33">
        <f>M97+N97</f>
        <v>0</v>
      </c>
      <c r="M97" s="33"/>
      <c r="N97" s="33"/>
      <c r="O97" s="33"/>
      <c r="P97" s="169">
        <f t="shared" si="5"/>
        <v>7.8287037037037044E-2</v>
      </c>
      <c r="R97" s="178">
        <v>32</v>
      </c>
      <c r="S97" s="179">
        <v>86</v>
      </c>
      <c r="T97" s="177">
        <f t="shared" si="4"/>
        <v>32</v>
      </c>
      <c r="U97" s="180">
        <v>1</v>
      </c>
      <c r="V97" s="181">
        <v>122</v>
      </c>
      <c r="W97" s="177">
        <f>SUMIF(T:T,V:V,U:U)</f>
        <v>1</v>
      </c>
    </row>
    <row r="98" spans="1:23" s="71" customFormat="1" ht="13.7" customHeight="1" x14ac:dyDescent="0.25">
      <c r="A98" s="55">
        <v>87</v>
      </c>
      <c r="B98" s="115">
        <v>44</v>
      </c>
      <c r="C98" s="65" t="s">
        <v>389</v>
      </c>
      <c r="D98" s="66" t="s">
        <v>390</v>
      </c>
      <c r="E98" s="67" t="s">
        <v>385</v>
      </c>
      <c r="F98" s="68">
        <v>5366</v>
      </c>
      <c r="G98" s="69" t="s">
        <v>301</v>
      </c>
      <c r="H98" s="69" t="s">
        <v>382</v>
      </c>
      <c r="I98" s="70">
        <v>7.8287037037037044E-2</v>
      </c>
      <c r="J98" s="33">
        <f t="shared" si="3"/>
        <v>3.587962962963015E-4</v>
      </c>
      <c r="K98" s="33">
        <f>M98+N98</f>
        <v>0</v>
      </c>
      <c r="M98" s="33"/>
      <c r="N98" s="33"/>
      <c r="O98" s="33"/>
      <c r="P98" s="169">
        <f t="shared" si="5"/>
        <v>7.8287037037037044E-2</v>
      </c>
      <c r="R98" s="178">
        <v>44</v>
      </c>
      <c r="S98" s="179">
        <v>87</v>
      </c>
      <c r="T98" s="177">
        <f t="shared" si="4"/>
        <v>44</v>
      </c>
      <c r="U98" s="180">
        <v>1</v>
      </c>
      <c r="V98" s="181">
        <v>123</v>
      </c>
      <c r="W98" s="177">
        <f>SUMIF(T:T,V:V,U:U)</f>
        <v>1</v>
      </c>
    </row>
    <row r="99" spans="1:23" s="71" customFormat="1" ht="13.7" customHeight="1" x14ac:dyDescent="0.25">
      <c r="A99" s="55">
        <v>88</v>
      </c>
      <c r="B99" s="115">
        <v>75</v>
      </c>
      <c r="C99" s="65" t="s">
        <v>593</v>
      </c>
      <c r="D99" s="66" t="s">
        <v>594</v>
      </c>
      <c r="E99" s="67" t="s">
        <v>588</v>
      </c>
      <c r="F99" s="68">
        <v>6021</v>
      </c>
      <c r="G99" s="69" t="s">
        <v>342</v>
      </c>
      <c r="H99" s="69" t="s">
        <v>585</v>
      </c>
      <c r="I99" s="70">
        <v>7.8287037037037044E-2</v>
      </c>
      <c r="J99" s="33">
        <f t="shared" si="3"/>
        <v>3.587962962963015E-4</v>
      </c>
      <c r="K99" s="33">
        <f>M99+N99</f>
        <v>0</v>
      </c>
      <c r="M99" s="33"/>
      <c r="N99" s="33"/>
      <c r="O99" s="33"/>
      <c r="P99" s="169">
        <f t="shared" si="5"/>
        <v>7.8287037037037044E-2</v>
      </c>
      <c r="R99" s="178">
        <v>75</v>
      </c>
      <c r="S99" s="179">
        <v>88</v>
      </c>
      <c r="T99" s="177">
        <f t="shared" si="4"/>
        <v>75</v>
      </c>
      <c r="U99" s="180">
        <v>1</v>
      </c>
      <c r="V99" s="181">
        <v>124</v>
      </c>
      <c r="W99" s="177">
        <f>SUMIF(T:T,V:V,U:U)</f>
        <v>1</v>
      </c>
    </row>
    <row r="100" spans="1:23" s="71" customFormat="1" ht="13.7" customHeight="1" x14ac:dyDescent="0.25">
      <c r="A100" s="55">
        <v>89</v>
      </c>
      <c r="B100" s="115">
        <v>10</v>
      </c>
      <c r="C100" s="65" t="s">
        <v>639</v>
      </c>
      <c r="D100" s="66" t="s">
        <v>640</v>
      </c>
      <c r="E100" s="67" t="s">
        <v>617</v>
      </c>
      <c r="F100" s="68" t="s">
        <v>641</v>
      </c>
      <c r="G100" s="69" t="s">
        <v>306</v>
      </c>
      <c r="H100" s="69" t="s">
        <v>611</v>
      </c>
      <c r="I100" s="70">
        <v>7.8287037037037044E-2</v>
      </c>
      <c r="J100" s="33">
        <f t="shared" si="3"/>
        <v>3.587962962963015E-4</v>
      </c>
      <c r="K100" s="33">
        <f>M100+N100</f>
        <v>0</v>
      </c>
      <c r="M100" s="33"/>
      <c r="N100" s="33"/>
      <c r="O100" s="33"/>
      <c r="P100" s="169">
        <f t="shared" si="5"/>
        <v>7.8287037037037044E-2</v>
      </c>
      <c r="R100" s="178">
        <v>10</v>
      </c>
      <c r="S100" s="179">
        <v>89</v>
      </c>
      <c r="T100" s="177">
        <f t="shared" si="4"/>
        <v>10</v>
      </c>
      <c r="U100" s="180">
        <v>1</v>
      </c>
      <c r="V100" s="181">
        <v>125</v>
      </c>
      <c r="W100" s="177">
        <f>SUMIF(T:T,V:V,U:U)</f>
        <v>1</v>
      </c>
    </row>
    <row r="101" spans="1:23" s="71" customFormat="1" ht="13.7" customHeight="1" x14ac:dyDescent="0.25">
      <c r="A101" s="55">
        <v>90</v>
      </c>
      <c r="B101" s="115">
        <v>172</v>
      </c>
      <c r="C101" s="65" t="s">
        <v>598</v>
      </c>
      <c r="D101" s="66" t="s">
        <v>599</v>
      </c>
      <c r="E101" s="67" t="s">
        <v>597</v>
      </c>
      <c r="F101" s="68">
        <v>5765</v>
      </c>
      <c r="G101" s="69" t="s">
        <v>306</v>
      </c>
      <c r="H101" s="69" t="s">
        <v>45</v>
      </c>
      <c r="I101" s="70">
        <v>7.8287037037037044E-2</v>
      </c>
      <c r="J101" s="33">
        <f t="shared" si="3"/>
        <v>3.587962962963015E-4</v>
      </c>
      <c r="K101" s="33">
        <f>M101+N101</f>
        <v>0</v>
      </c>
      <c r="M101" s="33"/>
      <c r="N101" s="33"/>
      <c r="O101" s="33"/>
      <c r="P101" s="169">
        <f t="shared" si="5"/>
        <v>7.8287037037037044E-2</v>
      </c>
      <c r="R101" s="178">
        <v>172</v>
      </c>
      <c r="S101" s="179">
        <v>90</v>
      </c>
      <c r="T101" s="177">
        <f t="shared" si="4"/>
        <v>172</v>
      </c>
      <c r="U101" s="180">
        <v>1</v>
      </c>
      <c r="V101" s="181">
        <v>131</v>
      </c>
      <c r="W101" s="177">
        <f>SUMIF(T:T,V:V,U:U)</f>
        <v>1</v>
      </c>
    </row>
    <row r="102" spans="1:23" s="71" customFormat="1" ht="13.7" customHeight="1" x14ac:dyDescent="0.25">
      <c r="A102" s="55">
        <v>91</v>
      </c>
      <c r="B102" s="115">
        <v>35</v>
      </c>
      <c r="C102" s="65" t="s">
        <v>473</v>
      </c>
      <c r="D102" s="66" t="s">
        <v>474</v>
      </c>
      <c r="E102" s="67" t="s">
        <v>463</v>
      </c>
      <c r="F102" s="68">
        <v>19969</v>
      </c>
      <c r="G102" s="69" t="s">
        <v>306</v>
      </c>
      <c r="H102" s="69" t="s">
        <v>464</v>
      </c>
      <c r="I102" s="70">
        <v>7.8287037037037044E-2</v>
      </c>
      <c r="J102" s="33">
        <f t="shared" si="3"/>
        <v>3.587962962963015E-4</v>
      </c>
      <c r="K102" s="33">
        <f>M102+N102</f>
        <v>0</v>
      </c>
      <c r="M102" s="33"/>
      <c r="N102" s="33"/>
      <c r="O102" s="33"/>
      <c r="P102" s="169">
        <f t="shared" si="5"/>
        <v>7.8287037037037044E-2</v>
      </c>
      <c r="R102" s="178">
        <v>35</v>
      </c>
      <c r="S102" s="179">
        <v>91</v>
      </c>
      <c r="T102" s="177">
        <f t="shared" si="4"/>
        <v>35</v>
      </c>
      <c r="U102" s="180">
        <v>1</v>
      </c>
      <c r="V102" s="181">
        <v>132</v>
      </c>
      <c r="W102" s="177">
        <f>SUMIF(T:T,V:V,U:U)</f>
        <v>1</v>
      </c>
    </row>
    <row r="103" spans="1:23" s="71" customFormat="1" ht="13.7" customHeight="1" x14ac:dyDescent="0.25">
      <c r="A103" s="55">
        <v>92</v>
      </c>
      <c r="B103" s="115">
        <v>183</v>
      </c>
      <c r="C103" s="65" t="s">
        <v>429</v>
      </c>
      <c r="D103" s="66" t="s">
        <v>430</v>
      </c>
      <c r="E103" s="67" t="s">
        <v>425</v>
      </c>
      <c r="F103" s="68">
        <v>100828</v>
      </c>
      <c r="G103" s="69" t="s">
        <v>301</v>
      </c>
      <c r="H103" s="69" t="s">
        <v>426</v>
      </c>
      <c r="I103" s="70">
        <v>7.8287037037037044E-2</v>
      </c>
      <c r="J103" s="33">
        <f t="shared" si="3"/>
        <v>3.587962962963015E-4</v>
      </c>
      <c r="K103" s="33">
        <f>M103+N103</f>
        <v>0</v>
      </c>
      <c r="M103" s="33"/>
      <c r="N103" s="33"/>
      <c r="O103" s="33"/>
      <c r="P103" s="169">
        <f t="shared" si="5"/>
        <v>7.8287037037037044E-2</v>
      </c>
      <c r="R103" s="178">
        <v>183</v>
      </c>
      <c r="S103" s="179">
        <v>92</v>
      </c>
      <c r="T103" s="177">
        <f t="shared" si="4"/>
        <v>183</v>
      </c>
      <c r="U103" s="180">
        <v>1</v>
      </c>
      <c r="V103" s="181">
        <v>133</v>
      </c>
      <c r="W103" s="177">
        <f>SUMIF(T:T,V:V,U:U)</f>
        <v>1</v>
      </c>
    </row>
    <row r="104" spans="1:23" s="71" customFormat="1" ht="13.7" customHeight="1" x14ac:dyDescent="0.25">
      <c r="A104" s="55">
        <v>93</v>
      </c>
      <c r="B104" s="115">
        <v>65</v>
      </c>
      <c r="C104" s="65" t="s">
        <v>375</v>
      </c>
      <c r="D104" s="66" t="s">
        <v>376</v>
      </c>
      <c r="E104" s="67" t="s">
        <v>367</v>
      </c>
      <c r="F104" s="68" t="s">
        <v>653</v>
      </c>
      <c r="G104" s="69" t="s">
        <v>306</v>
      </c>
      <c r="H104" s="69" t="s">
        <v>368</v>
      </c>
      <c r="I104" s="70">
        <v>7.8287037037037044E-2</v>
      </c>
      <c r="J104" s="33">
        <f t="shared" si="3"/>
        <v>3.587962962963015E-4</v>
      </c>
      <c r="K104" s="33">
        <f>M104+N104</f>
        <v>0</v>
      </c>
      <c r="M104" s="33"/>
      <c r="N104" s="33"/>
      <c r="O104" s="33"/>
      <c r="P104" s="169">
        <f t="shared" si="5"/>
        <v>7.8287037037037044E-2</v>
      </c>
      <c r="R104" s="178">
        <v>65</v>
      </c>
      <c r="S104" s="179">
        <v>93</v>
      </c>
      <c r="T104" s="177">
        <f t="shared" si="4"/>
        <v>65</v>
      </c>
      <c r="U104" s="180">
        <v>1</v>
      </c>
      <c r="V104" s="181">
        <v>134</v>
      </c>
      <c r="W104" s="177">
        <f>SUMIF(T:T,V:V,U:U)</f>
        <v>1</v>
      </c>
    </row>
    <row r="105" spans="1:23" s="71" customFormat="1" ht="13.7" customHeight="1" x14ac:dyDescent="0.25">
      <c r="A105" s="55">
        <v>94</v>
      </c>
      <c r="B105" s="115">
        <v>41</v>
      </c>
      <c r="C105" s="65" t="s">
        <v>379</v>
      </c>
      <c r="D105" s="66" t="s">
        <v>380</v>
      </c>
      <c r="E105" s="67" t="s">
        <v>381</v>
      </c>
      <c r="F105" s="68">
        <v>3358</v>
      </c>
      <c r="G105" s="69" t="s">
        <v>301</v>
      </c>
      <c r="H105" s="69" t="s">
        <v>382</v>
      </c>
      <c r="I105" s="70">
        <v>7.8287037037037044E-2</v>
      </c>
      <c r="J105" s="33">
        <f t="shared" si="3"/>
        <v>3.587962962963015E-4</v>
      </c>
      <c r="K105" s="33">
        <f>M105+N105</f>
        <v>0</v>
      </c>
      <c r="M105" s="33"/>
      <c r="N105" s="33"/>
      <c r="O105" s="33"/>
      <c r="P105" s="169">
        <f t="shared" si="5"/>
        <v>7.8287037037037044E-2</v>
      </c>
      <c r="R105" s="178">
        <v>41</v>
      </c>
      <c r="S105" s="179">
        <v>94</v>
      </c>
      <c r="T105" s="177">
        <f t="shared" si="4"/>
        <v>41</v>
      </c>
      <c r="U105" s="180">
        <v>1</v>
      </c>
      <c r="V105" s="181">
        <v>135</v>
      </c>
      <c r="W105" s="177">
        <f>SUMIF(T:T,V:V,U:U)</f>
        <v>1</v>
      </c>
    </row>
    <row r="106" spans="1:23" s="71" customFormat="1" ht="13.7" customHeight="1" x14ac:dyDescent="0.25">
      <c r="A106" s="55">
        <v>95</v>
      </c>
      <c r="B106" s="115">
        <v>73</v>
      </c>
      <c r="C106" s="65" t="s">
        <v>589</v>
      </c>
      <c r="D106" s="66" t="s">
        <v>590</v>
      </c>
      <c r="E106" s="67" t="s">
        <v>588</v>
      </c>
      <c r="F106" s="68">
        <v>6366</v>
      </c>
      <c r="G106" s="69" t="s">
        <v>306</v>
      </c>
      <c r="H106" s="69" t="s">
        <v>585</v>
      </c>
      <c r="I106" s="70">
        <v>7.8287037037037044E-2</v>
      </c>
      <c r="J106" s="33">
        <f t="shared" si="3"/>
        <v>3.587962962963015E-4</v>
      </c>
      <c r="K106" s="33">
        <f>M106+N106</f>
        <v>0</v>
      </c>
      <c r="M106" s="33"/>
      <c r="N106" s="33"/>
      <c r="O106" s="33"/>
      <c r="P106" s="169">
        <f t="shared" si="5"/>
        <v>7.8287037037037044E-2</v>
      </c>
      <c r="R106" s="178">
        <v>73</v>
      </c>
      <c r="S106" s="179">
        <v>95</v>
      </c>
      <c r="T106" s="177">
        <f t="shared" si="4"/>
        <v>73</v>
      </c>
      <c r="U106" s="180">
        <v>1</v>
      </c>
      <c r="V106" s="181">
        <v>136</v>
      </c>
      <c r="W106" s="177">
        <f>SUMIF(T:T,V:V,U:U)</f>
        <v>1</v>
      </c>
    </row>
    <row r="107" spans="1:23" s="71" customFormat="1" ht="13.7" customHeight="1" x14ac:dyDescent="0.25">
      <c r="A107" s="55">
        <v>96</v>
      </c>
      <c r="B107" s="115">
        <v>184</v>
      </c>
      <c r="C107" s="65" t="s">
        <v>431</v>
      </c>
      <c r="D107" s="66" t="s">
        <v>432</v>
      </c>
      <c r="E107" s="67" t="s">
        <v>425</v>
      </c>
      <c r="F107" s="68">
        <v>100830</v>
      </c>
      <c r="G107" s="69" t="s">
        <v>301</v>
      </c>
      <c r="H107" s="69" t="s">
        <v>426</v>
      </c>
      <c r="I107" s="70">
        <v>7.8287037037037044E-2</v>
      </c>
      <c r="J107" s="33">
        <f t="shared" si="3"/>
        <v>3.587962962963015E-4</v>
      </c>
      <c r="K107" s="33">
        <f>M107+N107</f>
        <v>0</v>
      </c>
      <c r="M107" s="33"/>
      <c r="N107" s="33"/>
      <c r="O107" s="33"/>
      <c r="P107" s="169">
        <f t="shared" si="5"/>
        <v>7.8287037037037044E-2</v>
      </c>
      <c r="R107" s="178">
        <v>184</v>
      </c>
      <c r="S107" s="179">
        <v>96</v>
      </c>
      <c r="T107" s="177">
        <f t="shared" si="4"/>
        <v>184</v>
      </c>
      <c r="U107" s="180">
        <v>1</v>
      </c>
      <c r="V107" s="181">
        <v>137</v>
      </c>
      <c r="W107" s="177">
        <f>SUMIF(T:T,V:V,U:U)</f>
        <v>1</v>
      </c>
    </row>
    <row r="108" spans="1:23" s="71" customFormat="1" ht="13.7" customHeight="1" x14ac:dyDescent="0.25">
      <c r="A108" s="55">
        <v>97</v>
      </c>
      <c r="B108" s="115">
        <v>95</v>
      </c>
      <c r="C108" s="65" t="s">
        <v>331</v>
      </c>
      <c r="D108" s="66" t="s">
        <v>332</v>
      </c>
      <c r="E108" s="67" t="s">
        <v>324</v>
      </c>
      <c r="F108" s="68">
        <v>13204</v>
      </c>
      <c r="G108" s="69" t="s">
        <v>306</v>
      </c>
      <c r="H108" s="69" t="s">
        <v>44</v>
      </c>
      <c r="I108" s="70">
        <v>7.8287037037037044E-2</v>
      </c>
      <c r="J108" s="33">
        <f t="shared" si="3"/>
        <v>3.587962962963015E-4</v>
      </c>
      <c r="K108" s="33">
        <f>M108+N108</f>
        <v>0</v>
      </c>
      <c r="M108" s="33"/>
      <c r="N108" s="33"/>
      <c r="O108" s="33"/>
      <c r="P108" s="169">
        <f t="shared" si="5"/>
        <v>7.8287037037037044E-2</v>
      </c>
      <c r="R108" s="178">
        <v>95</v>
      </c>
      <c r="S108" s="179">
        <v>97</v>
      </c>
      <c r="T108" s="177">
        <f t="shared" si="4"/>
        <v>95</v>
      </c>
      <c r="U108" s="180">
        <v>1</v>
      </c>
      <c r="V108" s="181">
        <v>138</v>
      </c>
      <c r="W108" s="177">
        <f>SUMIF(T:T,V:V,U:U)</f>
        <v>0</v>
      </c>
    </row>
    <row r="109" spans="1:23" s="71" customFormat="1" ht="13.7" customHeight="1" x14ac:dyDescent="0.25">
      <c r="A109" s="55">
        <v>98</v>
      </c>
      <c r="B109" s="115">
        <v>13</v>
      </c>
      <c r="C109" s="65" t="s">
        <v>542</v>
      </c>
      <c r="D109" s="66" t="s">
        <v>543</v>
      </c>
      <c r="E109" s="67" t="s">
        <v>536</v>
      </c>
      <c r="F109" s="68" t="s">
        <v>544</v>
      </c>
      <c r="G109" s="69" t="s">
        <v>306</v>
      </c>
      <c r="H109" s="69" t="s">
        <v>538</v>
      </c>
      <c r="I109" s="70">
        <v>7.8287037037037044E-2</v>
      </c>
      <c r="J109" s="33">
        <f t="shared" si="3"/>
        <v>3.587962962963015E-4</v>
      </c>
      <c r="K109" s="33">
        <f>M109+N109</f>
        <v>0</v>
      </c>
      <c r="M109" s="33"/>
      <c r="N109" s="33"/>
      <c r="O109" s="33"/>
      <c r="P109" s="169">
        <f t="shared" si="5"/>
        <v>7.8287037037037044E-2</v>
      </c>
      <c r="R109" s="178">
        <v>13</v>
      </c>
      <c r="S109" s="179">
        <v>98</v>
      </c>
      <c r="T109" s="177">
        <f t="shared" si="4"/>
        <v>13</v>
      </c>
      <c r="U109" s="180">
        <v>1</v>
      </c>
      <c r="V109" s="181">
        <v>141</v>
      </c>
      <c r="W109" s="177">
        <f>SUMIF(T:T,V:V,U:U)</f>
        <v>1</v>
      </c>
    </row>
    <row r="110" spans="1:23" s="71" customFormat="1" ht="13.7" customHeight="1" x14ac:dyDescent="0.25">
      <c r="A110" s="55">
        <v>99</v>
      </c>
      <c r="B110" s="115">
        <v>50</v>
      </c>
      <c r="C110" s="65" t="s">
        <v>401</v>
      </c>
      <c r="D110" s="66" t="s">
        <v>402</v>
      </c>
      <c r="E110" s="67" t="s">
        <v>385</v>
      </c>
      <c r="F110" s="68">
        <v>8884</v>
      </c>
      <c r="G110" s="69" t="s">
        <v>301</v>
      </c>
      <c r="H110" s="69" t="s">
        <v>382</v>
      </c>
      <c r="I110" s="70">
        <v>7.8287037037037044E-2</v>
      </c>
      <c r="J110" s="33">
        <f t="shared" si="3"/>
        <v>3.587962962963015E-4</v>
      </c>
      <c r="K110" s="33">
        <f>M110+N110</f>
        <v>0</v>
      </c>
      <c r="M110" s="33"/>
      <c r="N110" s="33"/>
      <c r="O110" s="33"/>
      <c r="P110" s="169">
        <f t="shared" si="5"/>
        <v>7.8287037037037044E-2</v>
      </c>
      <c r="R110" s="178">
        <v>50</v>
      </c>
      <c r="S110" s="179">
        <v>99</v>
      </c>
      <c r="T110" s="177">
        <f t="shared" si="4"/>
        <v>50</v>
      </c>
      <c r="U110" s="180">
        <v>1</v>
      </c>
      <c r="V110" s="181">
        <v>142</v>
      </c>
      <c r="W110" s="177">
        <f>SUMIF(T:T,V:V,U:U)</f>
        <v>1</v>
      </c>
    </row>
    <row r="111" spans="1:23" s="71" customFormat="1" ht="13.7" customHeight="1" x14ac:dyDescent="0.25">
      <c r="A111" s="55">
        <v>100</v>
      </c>
      <c r="B111" s="115">
        <v>15</v>
      </c>
      <c r="C111" s="65" t="s">
        <v>548</v>
      </c>
      <c r="D111" s="66" t="s">
        <v>549</v>
      </c>
      <c r="E111" s="67" t="s">
        <v>536</v>
      </c>
      <c r="F111" s="68" t="s">
        <v>550</v>
      </c>
      <c r="G111" s="69" t="s">
        <v>342</v>
      </c>
      <c r="H111" s="69" t="s">
        <v>538</v>
      </c>
      <c r="I111" s="70">
        <v>7.8321759259259258E-2</v>
      </c>
      <c r="J111" s="33">
        <f t="shared" si="3"/>
        <v>3.9351851851851527E-4</v>
      </c>
      <c r="K111" s="33">
        <f>M111+N111</f>
        <v>0</v>
      </c>
      <c r="M111" s="33"/>
      <c r="N111" s="33"/>
      <c r="O111" s="33"/>
      <c r="P111" s="169">
        <f t="shared" si="5"/>
        <v>7.8321759259259258E-2</v>
      </c>
      <c r="R111" s="178">
        <v>15</v>
      </c>
      <c r="S111" s="179">
        <v>100</v>
      </c>
      <c r="T111" s="177">
        <f t="shared" si="4"/>
        <v>15</v>
      </c>
      <c r="U111" s="180">
        <v>1</v>
      </c>
      <c r="V111" s="181">
        <v>143</v>
      </c>
      <c r="W111" s="177">
        <f>SUMIF(T:T,V:V,U:U)</f>
        <v>1</v>
      </c>
    </row>
    <row r="112" spans="1:23" s="71" customFormat="1" ht="13.7" customHeight="1" x14ac:dyDescent="0.25">
      <c r="A112" s="55">
        <v>101</v>
      </c>
      <c r="B112" s="115">
        <v>16</v>
      </c>
      <c r="C112" s="65" t="s">
        <v>551</v>
      </c>
      <c r="D112" s="66" t="s">
        <v>552</v>
      </c>
      <c r="E112" s="67" t="s">
        <v>536</v>
      </c>
      <c r="F112" s="68" t="s">
        <v>553</v>
      </c>
      <c r="G112" s="69" t="s">
        <v>342</v>
      </c>
      <c r="H112" s="69" t="s">
        <v>538</v>
      </c>
      <c r="I112" s="70">
        <v>7.8321759259259258E-2</v>
      </c>
      <c r="J112" s="33">
        <f t="shared" si="3"/>
        <v>3.9351851851851527E-4</v>
      </c>
      <c r="K112" s="33">
        <f>M112+N112</f>
        <v>0</v>
      </c>
      <c r="M112" s="33"/>
      <c r="N112" s="33"/>
      <c r="O112" s="33"/>
      <c r="P112" s="169">
        <f t="shared" si="5"/>
        <v>7.8321759259259258E-2</v>
      </c>
      <c r="R112" s="178">
        <v>16</v>
      </c>
      <c r="S112" s="179">
        <v>101</v>
      </c>
      <c r="T112" s="177">
        <f t="shared" si="4"/>
        <v>16</v>
      </c>
      <c r="U112" s="180">
        <v>1</v>
      </c>
      <c r="V112" s="181">
        <v>144</v>
      </c>
      <c r="W112" s="177">
        <f>SUMIF(T:T,V:V,U:U)</f>
        <v>1</v>
      </c>
    </row>
    <row r="113" spans="1:23" s="71" customFormat="1" ht="13.7" customHeight="1" x14ac:dyDescent="0.25">
      <c r="A113" s="55">
        <v>102</v>
      </c>
      <c r="B113" s="115">
        <v>43</v>
      </c>
      <c r="C113" s="65" t="s">
        <v>386</v>
      </c>
      <c r="D113" s="66" t="s">
        <v>387</v>
      </c>
      <c r="E113" s="67" t="s">
        <v>385</v>
      </c>
      <c r="F113" s="68">
        <v>14334</v>
      </c>
      <c r="G113" s="69" t="s">
        <v>388</v>
      </c>
      <c r="H113" s="69" t="s">
        <v>382</v>
      </c>
      <c r="I113" s="70">
        <v>7.8321759259259258E-2</v>
      </c>
      <c r="J113" s="33">
        <f t="shared" si="3"/>
        <v>3.9351851851851527E-4</v>
      </c>
      <c r="K113" s="33">
        <f>M113+N113</f>
        <v>0</v>
      </c>
      <c r="M113" s="33"/>
      <c r="N113" s="33"/>
      <c r="O113" s="33"/>
      <c r="P113" s="169">
        <f t="shared" si="5"/>
        <v>7.8321759259259258E-2</v>
      </c>
      <c r="R113" s="178">
        <v>43</v>
      </c>
      <c r="S113" s="179">
        <v>102</v>
      </c>
      <c r="T113" s="177">
        <f t="shared" si="4"/>
        <v>43</v>
      </c>
      <c r="U113" s="180">
        <v>1</v>
      </c>
      <c r="V113" s="181">
        <v>145</v>
      </c>
      <c r="W113" s="177">
        <f>SUMIF(T:T,V:V,U:U)</f>
        <v>1</v>
      </c>
    </row>
    <row r="114" spans="1:23" s="71" customFormat="1" ht="13.7" customHeight="1" x14ac:dyDescent="0.25">
      <c r="A114" s="55">
        <v>103</v>
      </c>
      <c r="B114" s="115">
        <v>71</v>
      </c>
      <c r="C114" s="65" t="s">
        <v>582</v>
      </c>
      <c r="D114" s="66" t="s">
        <v>583</v>
      </c>
      <c r="E114" s="67" t="s">
        <v>584</v>
      </c>
      <c r="F114" s="68">
        <v>6668</v>
      </c>
      <c r="G114" s="69" t="s">
        <v>306</v>
      </c>
      <c r="H114" s="69" t="s">
        <v>585</v>
      </c>
      <c r="I114" s="70">
        <v>7.8321759259259258E-2</v>
      </c>
      <c r="J114" s="33">
        <f t="shared" si="3"/>
        <v>3.9351851851851527E-4</v>
      </c>
      <c r="K114" s="33">
        <f>M114+N114</f>
        <v>0</v>
      </c>
      <c r="M114" s="33"/>
      <c r="N114" s="33"/>
      <c r="O114" s="33"/>
      <c r="P114" s="169">
        <f t="shared" si="5"/>
        <v>7.8321759259259258E-2</v>
      </c>
      <c r="R114" s="178">
        <v>71</v>
      </c>
      <c r="S114" s="179">
        <v>103</v>
      </c>
      <c r="T114" s="177">
        <f t="shared" si="4"/>
        <v>71</v>
      </c>
      <c r="U114" s="180">
        <v>1</v>
      </c>
      <c r="V114" s="181">
        <v>146</v>
      </c>
      <c r="W114" s="177">
        <f>SUMIF(T:T,V:V,U:U)</f>
        <v>1</v>
      </c>
    </row>
    <row r="115" spans="1:23" s="71" customFormat="1" ht="13.7" customHeight="1" x14ac:dyDescent="0.25">
      <c r="A115" s="55">
        <v>104</v>
      </c>
      <c r="B115" s="115">
        <v>153</v>
      </c>
      <c r="C115" s="65" t="s">
        <v>578</v>
      </c>
      <c r="D115" s="66" t="s">
        <v>579</v>
      </c>
      <c r="E115" s="67" t="s">
        <v>574</v>
      </c>
      <c r="F115" s="68">
        <v>20125</v>
      </c>
      <c r="G115" s="69" t="s">
        <v>301</v>
      </c>
      <c r="H115" s="69" t="s">
        <v>184</v>
      </c>
      <c r="I115" s="70">
        <v>7.8321759259259258E-2</v>
      </c>
      <c r="J115" s="33">
        <f t="shared" si="3"/>
        <v>3.9351851851851527E-4</v>
      </c>
      <c r="K115" s="33">
        <f>M115+N115</f>
        <v>0</v>
      </c>
      <c r="M115" s="33"/>
      <c r="N115" s="33"/>
      <c r="O115" s="33"/>
      <c r="P115" s="169">
        <f t="shared" si="5"/>
        <v>7.8321759259259258E-2</v>
      </c>
      <c r="R115" s="178">
        <v>153</v>
      </c>
      <c r="S115" s="179">
        <v>104</v>
      </c>
      <c r="T115" s="177">
        <f t="shared" si="4"/>
        <v>153</v>
      </c>
      <c r="U115" s="180">
        <v>1</v>
      </c>
      <c r="V115" s="181">
        <v>147</v>
      </c>
      <c r="W115" s="177">
        <f>SUMIF(T:T,V:V,U:U)</f>
        <v>1</v>
      </c>
    </row>
    <row r="116" spans="1:23" s="71" customFormat="1" ht="13.7" customHeight="1" x14ac:dyDescent="0.25">
      <c r="A116" s="55">
        <v>105</v>
      </c>
      <c r="B116" s="115">
        <v>9</v>
      </c>
      <c r="C116" s="65" t="s">
        <v>636</v>
      </c>
      <c r="D116" s="66" t="s">
        <v>637</v>
      </c>
      <c r="E116" s="67" t="s">
        <v>617</v>
      </c>
      <c r="F116" s="68" t="s">
        <v>638</v>
      </c>
      <c r="G116" s="69" t="s">
        <v>342</v>
      </c>
      <c r="H116" s="69" t="s">
        <v>611</v>
      </c>
      <c r="I116" s="70">
        <v>7.8680555555555545E-2</v>
      </c>
      <c r="J116" s="33">
        <f t="shared" si="3"/>
        <v>7.5231481481480289E-4</v>
      </c>
      <c r="K116" s="33">
        <f>M116+N116</f>
        <v>0</v>
      </c>
      <c r="M116" s="33"/>
      <c r="N116" s="33"/>
      <c r="O116" s="33"/>
      <c r="P116" s="169">
        <f t="shared" si="5"/>
        <v>7.8680555555555545E-2</v>
      </c>
      <c r="R116" s="178">
        <v>9</v>
      </c>
      <c r="S116" s="179">
        <v>105</v>
      </c>
      <c r="T116" s="177">
        <f t="shared" si="4"/>
        <v>9</v>
      </c>
      <c r="U116" s="180">
        <v>1</v>
      </c>
      <c r="V116" s="181">
        <v>148</v>
      </c>
      <c r="W116" s="177">
        <f>SUMIF(T:T,V:V,U:U)</f>
        <v>1</v>
      </c>
    </row>
    <row r="117" spans="1:23" s="71" customFormat="1" ht="13.7" customHeight="1" x14ac:dyDescent="0.25">
      <c r="A117" s="55">
        <v>106</v>
      </c>
      <c r="B117" s="115">
        <v>122</v>
      </c>
      <c r="C117" s="65" t="s">
        <v>563</v>
      </c>
      <c r="D117" s="66" t="s">
        <v>564</v>
      </c>
      <c r="E117" s="67" t="s">
        <v>562</v>
      </c>
      <c r="F117" s="68">
        <v>13150</v>
      </c>
      <c r="G117" s="69" t="s">
        <v>306</v>
      </c>
      <c r="H117" s="69" t="s">
        <v>184</v>
      </c>
      <c r="I117" s="70">
        <v>7.8831018518518522E-2</v>
      </c>
      <c r="J117" s="33">
        <f t="shared" si="3"/>
        <v>9.0277777777778012E-4</v>
      </c>
      <c r="K117" s="33">
        <f>M117+N117</f>
        <v>0</v>
      </c>
      <c r="M117" s="33"/>
      <c r="N117" s="33"/>
      <c r="O117" s="33"/>
      <c r="P117" s="169">
        <f t="shared" si="5"/>
        <v>7.8831018518518522E-2</v>
      </c>
      <c r="R117" s="178">
        <v>122</v>
      </c>
      <c r="S117" s="179">
        <v>106</v>
      </c>
      <c r="T117" s="177">
        <f t="shared" si="4"/>
        <v>122</v>
      </c>
      <c r="U117" s="180">
        <v>1</v>
      </c>
      <c r="V117" s="181">
        <v>149</v>
      </c>
      <c r="W117" s="177">
        <f>SUMIF(T:T,V:V,U:U)</f>
        <v>1</v>
      </c>
    </row>
    <row r="118" spans="1:23" s="71" customFormat="1" ht="13.7" customHeight="1" x14ac:dyDescent="0.25">
      <c r="A118" s="55">
        <v>107</v>
      </c>
      <c r="B118" s="335">
        <v>59</v>
      </c>
      <c r="C118" s="65" t="s">
        <v>362</v>
      </c>
      <c r="D118" s="66" t="s">
        <v>363</v>
      </c>
      <c r="E118" s="67" t="s">
        <v>364</v>
      </c>
      <c r="F118" s="68">
        <v>16035</v>
      </c>
      <c r="G118" s="69" t="s">
        <v>301</v>
      </c>
      <c r="H118" s="69" t="s">
        <v>343</v>
      </c>
      <c r="I118" s="70">
        <v>7.8287037037037044E-2</v>
      </c>
      <c r="J118" s="33">
        <f t="shared" si="3"/>
        <v>3.587962962963015E-4</v>
      </c>
      <c r="K118" s="33">
        <f>M118+N118</f>
        <v>0</v>
      </c>
      <c r="M118" s="33"/>
      <c r="N118" s="33"/>
      <c r="O118" s="33"/>
      <c r="P118" s="169">
        <f t="shared" si="5"/>
        <v>7.8287037037037044E-2</v>
      </c>
      <c r="R118" s="178">
        <v>59</v>
      </c>
      <c r="S118" s="179">
        <v>107</v>
      </c>
      <c r="T118" s="177">
        <f t="shared" si="4"/>
        <v>59</v>
      </c>
      <c r="U118" s="180">
        <v>1</v>
      </c>
      <c r="V118" s="181">
        <v>150</v>
      </c>
      <c r="W118" s="177">
        <f>SUMIF(T:T,V:V,U:U)</f>
        <v>1</v>
      </c>
    </row>
    <row r="119" spans="1:23" s="71" customFormat="1" ht="13.7" customHeight="1" x14ac:dyDescent="0.25">
      <c r="A119" s="55">
        <v>108</v>
      </c>
      <c r="B119" s="335">
        <v>131</v>
      </c>
      <c r="C119" s="65" t="s">
        <v>490</v>
      </c>
      <c r="D119" s="66" t="s">
        <v>491</v>
      </c>
      <c r="E119" s="67" t="s">
        <v>492</v>
      </c>
      <c r="F119" s="68">
        <v>100020</v>
      </c>
      <c r="G119" s="69" t="s">
        <v>301</v>
      </c>
      <c r="H119" s="69" t="s">
        <v>493</v>
      </c>
      <c r="I119" s="70">
        <v>7.8287037037037044E-2</v>
      </c>
      <c r="J119" s="33">
        <f t="shared" si="3"/>
        <v>3.587962962963015E-4</v>
      </c>
      <c r="K119" s="33">
        <f>M119+N119</f>
        <v>0</v>
      </c>
      <c r="M119" s="33"/>
      <c r="N119" s="33"/>
      <c r="O119" s="33"/>
      <c r="P119" s="169">
        <f t="shared" si="5"/>
        <v>7.8287037037037044E-2</v>
      </c>
      <c r="R119" s="178">
        <v>131</v>
      </c>
      <c r="S119" s="179">
        <v>108</v>
      </c>
      <c r="T119" s="177">
        <f t="shared" si="4"/>
        <v>131</v>
      </c>
      <c r="U119" s="180">
        <v>1</v>
      </c>
      <c r="V119" s="181">
        <v>151</v>
      </c>
      <c r="W119" s="177">
        <f>SUMIF(T:T,V:V,U:U)</f>
        <v>1</v>
      </c>
    </row>
    <row r="120" spans="1:23" s="71" customFormat="1" ht="13.7" customHeight="1" x14ac:dyDescent="0.25">
      <c r="A120" s="55">
        <v>109</v>
      </c>
      <c r="B120" s="335">
        <v>47</v>
      </c>
      <c r="C120" s="65" t="s">
        <v>395</v>
      </c>
      <c r="D120" s="66" t="s">
        <v>396</v>
      </c>
      <c r="E120" s="67" t="s">
        <v>385</v>
      </c>
      <c r="F120" s="68">
        <v>19279</v>
      </c>
      <c r="G120" s="69" t="s">
        <v>301</v>
      </c>
      <c r="H120" s="69" t="s">
        <v>382</v>
      </c>
      <c r="I120" s="70">
        <v>7.9548611111111112E-2</v>
      </c>
      <c r="J120" s="33">
        <f t="shared" si="3"/>
        <v>1.6203703703703692E-3</v>
      </c>
      <c r="K120" s="33">
        <f>M120+N120</f>
        <v>0</v>
      </c>
      <c r="M120" s="33"/>
      <c r="N120" s="33"/>
      <c r="O120" s="33"/>
      <c r="P120" s="169">
        <f t="shared" si="5"/>
        <v>7.9548611111111112E-2</v>
      </c>
      <c r="R120" s="178">
        <v>47</v>
      </c>
      <c r="S120" s="179">
        <v>109</v>
      </c>
      <c r="T120" s="177">
        <f t="shared" si="4"/>
        <v>47</v>
      </c>
      <c r="U120" s="180">
        <v>1</v>
      </c>
      <c r="V120" s="181">
        <v>152</v>
      </c>
      <c r="W120" s="177">
        <f>SUMIF(T:T,V:V,U:U)</f>
        <v>1</v>
      </c>
    </row>
    <row r="121" spans="1:23" s="71" customFormat="1" ht="13.7" customHeight="1" x14ac:dyDescent="0.25">
      <c r="A121" s="55">
        <v>110</v>
      </c>
      <c r="B121" s="335">
        <v>186</v>
      </c>
      <c r="C121" s="65" t="s">
        <v>435</v>
      </c>
      <c r="D121" s="66" t="s">
        <v>436</v>
      </c>
      <c r="E121" s="67" t="s">
        <v>425</v>
      </c>
      <c r="F121" s="68">
        <v>100838</v>
      </c>
      <c r="G121" s="69" t="s">
        <v>306</v>
      </c>
      <c r="H121" s="69" t="s">
        <v>426</v>
      </c>
      <c r="I121" s="70">
        <v>8.3749999999999991E-2</v>
      </c>
      <c r="J121" s="33">
        <f t="shared" si="3"/>
        <v>5.8217592592592488E-3</v>
      </c>
      <c r="K121" s="33">
        <f>M121+N121</f>
        <v>0</v>
      </c>
      <c r="M121" s="33"/>
      <c r="N121" s="33"/>
      <c r="O121" s="33"/>
      <c r="P121" s="169">
        <f t="shared" si="5"/>
        <v>8.3749999999999991E-2</v>
      </c>
      <c r="R121" s="178">
        <v>186</v>
      </c>
      <c r="S121" s="179">
        <v>110</v>
      </c>
      <c r="T121" s="177">
        <f t="shared" si="4"/>
        <v>186</v>
      </c>
      <c r="U121" s="180">
        <v>1</v>
      </c>
      <c r="V121" s="181">
        <v>153</v>
      </c>
      <c r="W121" s="177">
        <f>SUMIF(T:T,V:V,U:U)</f>
        <v>1</v>
      </c>
    </row>
    <row r="122" spans="1:23" s="71" customFormat="1" ht="13.7" customHeight="1" x14ac:dyDescent="0.25">
      <c r="A122" s="55">
        <v>111</v>
      </c>
      <c r="B122" s="335">
        <v>135</v>
      </c>
      <c r="C122" s="65" t="s">
        <v>502</v>
      </c>
      <c r="D122" s="66" t="s">
        <v>503</v>
      </c>
      <c r="E122" s="67" t="s">
        <v>499</v>
      </c>
      <c r="F122" s="68">
        <v>100756</v>
      </c>
      <c r="G122" s="69" t="s">
        <v>306</v>
      </c>
      <c r="H122" s="69" t="s">
        <v>493</v>
      </c>
      <c r="I122" s="70">
        <v>8.3749999999999991E-2</v>
      </c>
      <c r="J122" s="33">
        <f t="shared" si="3"/>
        <v>5.8217592592592488E-3</v>
      </c>
      <c r="K122" s="33">
        <f>M122+N122</f>
        <v>0</v>
      </c>
      <c r="M122" s="33"/>
      <c r="N122" s="33"/>
      <c r="O122" s="33"/>
      <c r="P122" s="169">
        <f t="shared" si="5"/>
        <v>8.3749999999999991E-2</v>
      </c>
      <c r="R122" s="178">
        <v>135</v>
      </c>
      <c r="S122" s="179">
        <v>111</v>
      </c>
      <c r="T122" s="177">
        <f t="shared" si="4"/>
        <v>135</v>
      </c>
      <c r="U122" s="180">
        <v>1</v>
      </c>
      <c r="V122" s="181">
        <v>154</v>
      </c>
      <c r="W122" s="177">
        <f>SUMIF(T:T,V:V,U:U)</f>
        <v>1</v>
      </c>
    </row>
    <row r="123" spans="1:23" s="71" customFormat="1" ht="13.7" customHeight="1" x14ac:dyDescent="0.25">
      <c r="A123" s="55">
        <v>112</v>
      </c>
      <c r="B123" s="335">
        <v>23</v>
      </c>
      <c r="C123" s="65" t="s">
        <v>517</v>
      </c>
      <c r="D123" s="66" t="s">
        <v>518</v>
      </c>
      <c r="E123" s="67" t="s">
        <v>513</v>
      </c>
      <c r="F123" s="68" t="s">
        <v>645</v>
      </c>
      <c r="G123" s="69" t="s">
        <v>342</v>
      </c>
      <c r="H123" s="69" t="s">
        <v>514</v>
      </c>
      <c r="I123" s="70">
        <v>7.8287037037037044E-2</v>
      </c>
      <c r="J123" s="33">
        <f t="shared" si="3"/>
        <v>3.587962962963015E-4</v>
      </c>
      <c r="K123" s="33">
        <f>M123+N123</f>
        <v>0</v>
      </c>
      <c r="M123" s="33"/>
      <c r="N123" s="33"/>
      <c r="O123" s="33"/>
      <c r="P123" s="169">
        <f t="shared" si="5"/>
        <v>7.8287037037037044E-2</v>
      </c>
      <c r="R123" s="178">
        <v>23</v>
      </c>
      <c r="S123" s="179">
        <v>112</v>
      </c>
      <c r="T123" s="177">
        <f t="shared" si="4"/>
        <v>23</v>
      </c>
      <c r="U123" s="180">
        <v>1</v>
      </c>
      <c r="V123" s="181">
        <v>161</v>
      </c>
      <c r="W123" s="177">
        <f>SUMIF(T:T,V:V,U:U)</f>
        <v>1</v>
      </c>
    </row>
    <row r="124" spans="1:23" s="71" customFormat="1" ht="13.7" customHeight="1" x14ac:dyDescent="0.25">
      <c r="A124" s="55">
        <v>113</v>
      </c>
      <c r="B124" s="335">
        <v>11</v>
      </c>
      <c r="C124" s="65" t="s">
        <v>534</v>
      </c>
      <c r="D124" s="66" t="s">
        <v>535</v>
      </c>
      <c r="E124" s="67" t="s">
        <v>536</v>
      </c>
      <c r="F124" s="68" t="s">
        <v>537</v>
      </c>
      <c r="G124" s="69" t="s">
        <v>301</v>
      </c>
      <c r="H124" s="69" t="s">
        <v>538</v>
      </c>
      <c r="I124" s="70">
        <v>7.8287037037037044E-2</v>
      </c>
      <c r="J124" s="33">
        <f t="shared" si="3"/>
        <v>3.587962962963015E-4</v>
      </c>
      <c r="K124" s="33">
        <f>M124+N124</f>
        <v>0</v>
      </c>
      <c r="M124" s="33"/>
      <c r="N124" s="33"/>
      <c r="O124" s="33"/>
      <c r="P124" s="169">
        <f t="shared" si="5"/>
        <v>7.8287037037037044E-2</v>
      </c>
      <c r="R124" s="178">
        <v>11</v>
      </c>
      <c r="S124" s="179">
        <v>113</v>
      </c>
      <c r="T124" s="177">
        <f t="shared" si="4"/>
        <v>11</v>
      </c>
      <c r="U124" s="180">
        <v>1</v>
      </c>
      <c r="V124" s="181">
        <v>162</v>
      </c>
      <c r="W124" s="177">
        <f>SUMIF(T:T,V:V,U:U)</f>
        <v>1</v>
      </c>
    </row>
    <row r="125" spans="1:23" s="71" customFormat="1" ht="13.7" customHeight="1" x14ac:dyDescent="0.25">
      <c r="A125" s="55">
        <v>114</v>
      </c>
      <c r="B125" s="115">
        <v>54</v>
      </c>
      <c r="C125" s="65" t="s">
        <v>350</v>
      </c>
      <c r="D125" s="66" t="s">
        <v>351</v>
      </c>
      <c r="E125" s="67" t="s">
        <v>352</v>
      </c>
      <c r="F125" s="68" t="s">
        <v>648</v>
      </c>
      <c r="G125" s="69" t="s">
        <v>301</v>
      </c>
      <c r="H125" s="69" t="s">
        <v>343</v>
      </c>
      <c r="I125" s="70">
        <v>8.6064814814814816E-2</v>
      </c>
      <c r="J125" s="33">
        <f t="shared" si="3"/>
        <v>8.1365740740740738E-3</v>
      </c>
      <c r="K125" s="33">
        <f>M125+N125</f>
        <v>0</v>
      </c>
      <c r="M125" s="33"/>
      <c r="N125" s="33"/>
      <c r="O125" s="33"/>
      <c r="P125" s="169">
        <f t="shared" si="5"/>
        <v>8.6064814814814816E-2</v>
      </c>
      <c r="R125" s="178">
        <v>54</v>
      </c>
      <c r="S125" s="179">
        <v>114</v>
      </c>
      <c r="T125" s="177">
        <f t="shared" si="4"/>
        <v>54</v>
      </c>
      <c r="U125" s="180">
        <v>1</v>
      </c>
      <c r="V125" s="181">
        <v>163</v>
      </c>
      <c r="W125" s="177">
        <f>SUMIF(T:T,V:V,U:U)</f>
        <v>1</v>
      </c>
    </row>
    <row r="126" spans="1:23" s="71" customFormat="1" ht="13.7" customHeight="1" x14ac:dyDescent="0.25">
      <c r="A126" s="55">
        <v>115</v>
      </c>
      <c r="B126" s="115">
        <v>72</v>
      </c>
      <c r="C126" s="65" t="s">
        <v>586</v>
      </c>
      <c r="D126" s="66" t="s">
        <v>587</v>
      </c>
      <c r="E126" s="67" t="s">
        <v>588</v>
      </c>
      <c r="F126" s="68">
        <v>5847</v>
      </c>
      <c r="G126" s="69" t="s">
        <v>301</v>
      </c>
      <c r="H126" s="69" t="s">
        <v>585</v>
      </c>
      <c r="I126" s="70">
        <v>8.7870370370370376E-2</v>
      </c>
      <c r="J126" s="33">
        <f t="shared" si="3"/>
        <v>9.9421296296296341E-3</v>
      </c>
      <c r="K126" s="33">
        <f>M126+N126</f>
        <v>0</v>
      </c>
      <c r="M126" s="33"/>
      <c r="N126" s="33"/>
      <c r="O126" s="33"/>
      <c r="P126" s="169">
        <f t="shared" si="5"/>
        <v>8.7870370370370376E-2</v>
      </c>
      <c r="R126" s="178">
        <v>72</v>
      </c>
      <c r="S126" s="179">
        <v>115</v>
      </c>
      <c r="T126" s="177">
        <f t="shared" si="4"/>
        <v>72</v>
      </c>
      <c r="U126" s="180">
        <v>1</v>
      </c>
      <c r="V126" s="181">
        <v>164</v>
      </c>
      <c r="W126" s="177">
        <f>SUMIF(T:T,V:V,U:U)</f>
        <v>1</v>
      </c>
    </row>
    <row r="127" spans="1:23" s="71" customFormat="1" ht="13.7" customHeight="1" x14ac:dyDescent="0.25">
      <c r="A127" s="55">
        <v>116</v>
      </c>
      <c r="B127" s="115">
        <v>46</v>
      </c>
      <c r="C127" s="65" t="s">
        <v>393</v>
      </c>
      <c r="D127" s="66" t="s">
        <v>394</v>
      </c>
      <c r="E127" s="67" t="s">
        <v>385</v>
      </c>
      <c r="F127" s="68">
        <v>19278</v>
      </c>
      <c r="G127" s="69" t="s">
        <v>342</v>
      </c>
      <c r="H127" s="69" t="s">
        <v>382</v>
      </c>
      <c r="I127" s="70">
        <v>8.7870370370370376E-2</v>
      </c>
      <c r="J127" s="33">
        <f t="shared" si="3"/>
        <v>9.9421296296296341E-3</v>
      </c>
      <c r="K127" s="33">
        <f>M127+N127</f>
        <v>0</v>
      </c>
      <c r="M127" s="33"/>
      <c r="N127" s="33"/>
      <c r="O127" s="33"/>
      <c r="P127" s="169">
        <f t="shared" si="5"/>
        <v>8.7870370370370376E-2</v>
      </c>
      <c r="R127" s="178">
        <v>46</v>
      </c>
      <c r="S127" s="179">
        <v>116</v>
      </c>
      <c r="T127" s="177">
        <f t="shared" si="4"/>
        <v>46</v>
      </c>
      <c r="U127" s="180">
        <v>1</v>
      </c>
      <c r="V127" s="181">
        <v>165</v>
      </c>
      <c r="W127" s="177">
        <f>SUMIF(T:T,V:V,U:U)</f>
        <v>1</v>
      </c>
    </row>
    <row r="128" spans="1:23" s="71" customFormat="1" ht="13.7" customHeight="1" x14ac:dyDescent="0.25">
      <c r="A128" s="55">
        <v>117</v>
      </c>
      <c r="B128" s="115">
        <v>103</v>
      </c>
      <c r="C128" s="65" t="s">
        <v>409</v>
      </c>
      <c r="D128" s="66" t="s">
        <v>410</v>
      </c>
      <c r="E128" s="67" t="s">
        <v>405</v>
      </c>
      <c r="F128" s="68">
        <v>9610</v>
      </c>
      <c r="G128" s="69" t="s">
        <v>306</v>
      </c>
      <c r="H128" s="69" t="s">
        <v>406</v>
      </c>
      <c r="I128" s="70">
        <v>8.7870370370370376E-2</v>
      </c>
      <c r="J128" s="33">
        <f t="shared" si="3"/>
        <v>9.9421296296296341E-3</v>
      </c>
      <c r="K128" s="33">
        <f>M128+N128</f>
        <v>0</v>
      </c>
      <c r="M128" s="33"/>
      <c r="N128" s="33"/>
      <c r="O128" s="33"/>
      <c r="P128" s="169">
        <f t="shared" si="5"/>
        <v>8.7870370370370376E-2</v>
      </c>
      <c r="R128" s="178">
        <v>103</v>
      </c>
      <c r="S128" s="179">
        <v>117</v>
      </c>
      <c r="T128" s="177">
        <f t="shared" si="4"/>
        <v>103</v>
      </c>
      <c r="U128" s="180">
        <v>1</v>
      </c>
      <c r="V128" s="181">
        <v>166</v>
      </c>
      <c r="W128" s="177">
        <f>SUMIF(T:T,V:V,U:U)</f>
        <v>1</v>
      </c>
    </row>
    <row r="129" spans="1:23" s="71" customFormat="1" ht="13.7" customHeight="1" x14ac:dyDescent="0.25">
      <c r="A129" s="55">
        <v>118</v>
      </c>
      <c r="B129" s="115">
        <v>74</v>
      </c>
      <c r="C129" s="65" t="s">
        <v>591</v>
      </c>
      <c r="D129" s="66" t="s">
        <v>592</v>
      </c>
      <c r="E129" s="67" t="s">
        <v>588</v>
      </c>
      <c r="F129" s="68">
        <v>5908</v>
      </c>
      <c r="G129" s="69" t="s">
        <v>342</v>
      </c>
      <c r="H129" s="69" t="s">
        <v>585</v>
      </c>
      <c r="I129" s="70">
        <v>8.7870370370370376E-2</v>
      </c>
      <c r="J129" s="33">
        <f t="shared" si="3"/>
        <v>9.9421296296296341E-3</v>
      </c>
      <c r="K129" s="33">
        <f>M129+N129</f>
        <v>0</v>
      </c>
      <c r="M129" s="33"/>
      <c r="N129" s="33"/>
      <c r="O129" s="33"/>
      <c r="P129" s="169">
        <f t="shared" si="5"/>
        <v>8.7870370370370376E-2</v>
      </c>
      <c r="R129" s="178">
        <v>74</v>
      </c>
      <c r="S129" s="179">
        <v>118</v>
      </c>
      <c r="T129" s="177">
        <f t="shared" si="4"/>
        <v>74</v>
      </c>
      <c r="U129" s="180">
        <v>1</v>
      </c>
      <c r="V129" s="181">
        <v>171</v>
      </c>
      <c r="W129" s="177">
        <f>SUMIF(T:T,V:V,U:U)</f>
        <v>1</v>
      </c>
    </row>
    <row r="130" spans="1:23" s="71" customFormat="1" ht="13.7" customHeight="1" x14ac:dyDescent="0.25">
      <c r="A130" s="55"/>
      <c r="B130" s="115">
        <v>91</v>
      </c>
      <c r="C130" s="65" t="s">
        <v>322</v>
      </c>
      <c r="D130" s="66" t="s">
        <v>323</v>
      </c>
      <c r="E130" s="67" t="s">
        <v>324</v>
      </c>
      <c r="F130" s="68">
        <v>13738</v>
      </c>
      <c r="G130" s="69" t="s">
        <v>306</v>
      </c>
      <c r="H130" s="69" t="s">
        <v>44</v>
      </c>
      <c r="I130" s="70" t="s">
        <v>683</v>
      </c>
      <c r="J130" s="33"/>
      <c r="K130" s="33">
        <f>M130+N130</f>
        <v>0</v>
      </c>
      <c r="M130" s="33"/>
      <c r="N130" s="33"/>
      <c r="O130" s="33"/>
      <c r="P130" s="169"/>
      <c r="R130" s="178">
        <v>104</v>
      </c>
      <c r="S130" s="179">
        <v>119</v>
      </c>
      <c r="T130" s="177">
        <f t="shared" si="4"/>
        <v>104</v>
      </c>
      <c r="U130" s="180">
        <v>1</v>
      </c>
      <c r="V130" s="181">
        <v>172</v>
      </c>
      <c r="W130" s="177">
        <f>SUMIF(T:T,V:V,U:U)</f>
        <v>1</v>
      </c>
    </row>
    <row r="131" spans="1:23" s="71" customFormat="1" ht="13.7" customHeight="1" x14ac:dyDescent="0.25">
      <c r="A131" s="55"/>
      <c r="B131" s="115">
        <v>92</v>
      </c>
      <c r="C131" s="65" t="s">
        <v>325</v>
      </c>
      <c r="D131" s="66" t="s">
        <v>326</v>
      </c>
      <c r="E131" s="67" t="s">
        <v>324</v>
      </c>
      <c r="F131" s="68">
        <v>14284</v>
      </c>
      <c r="G131" s="69" t="s">
        <v>306</v>
      </c>
      <c r="H131" s="69" t="s">
        <v>44</v>
      </c>
      <c r="I131" s="70" t="s">
        <v>683</v>
      </c>
      <c r="J131" s="33"/>
      <c r="K131" s="33">
        <f>M131+N131</f>
        <v>0</v>
      </c>
      <c r="M131" s="33"/>
      <c r="N131" s="33"/>
      <c r="O131" s="33"/>
      <c r="P131" s="169"/>
      <c r="R131" s="178">
        <v>102</v>
      </c>
      <c r="S131" s="179">
        <v>120</v>
      </c>
      <c r="T131" s="177">
        <f t="shared" si="4"/>
        <v>102</v>
      </c>
      <c r="U131" s="180">
        <v>1</v>
      </c>
      <c r="V131" s="181">
        <v>173</v>
      </c>
      <c r="W131" s="177">
        <f>SUMIF(T:T,V:V,U:U)</f>
        <v>1</v>
      </c>
    </row>
    <row r="132" spans="1:23" s="71" customFormat="1" ht="13.7" customHeight="1" x14ac:dyDescent="0.25">
      <c r="A132" s="55"/>
      <c r="B132" s="115">
        <v>98</v>
      </c>
      <c r="C132" s="65" t="s">
        <v>337</v>
      </c>
      <c r="D132" s="66" t="s">
        <v>338</v>
      </c>
      <c r="E132" s="67" t="s">
        <v>324</v>
      </c>
      <c r="F132" s="68">
        <v>11566</v>
      </c>
      <c r="G132" s="69" t="s">
        <v>301</v>
      </c>
      <c r="H132" s="69" t="s">
        <v>44</v>
      </c>
      <c r="I132" s="70" t="s">
        <v>683</v>
      </c>
      <c r="J132" s="33"/>
      <c r="K132" s="33">
        <f>M132+N132</f>
        <v>0</v>
      </c>
      <c r="M132" s="33"/>
      <c r="N132" s="33"/>
      <c r="O132" s="33"/>
      <c r="P132" s="169"/>
      <c r="R132" s="178"/>
      <c r="S132" s="179">
        <v>121</v>
      </c>
      <c r="T132" s="177" t="str">
        <f t="shared" si="4"/>
        <v/>
      </c>
      <c r="U132" s="180">
        <v>1</v>
      </c>
      <c r="V132" s="181">
        <v>174</v>
      </c>
      <c r="W132" s="177">
        <f>SUMIF(T:T,V:V,U:U)</f>
        <v>1</v>
      </c>
    </row>
    <row r="133" spans="1:23" s="71" customFormat="1" ht="13.7" customHeight="1" x14ac:dyDescent="0.25">
      <c r="A133" s="55"/>
      <c r="B133" s="115">
        <v>102</v>
      </c>
      <c r="C133" s="65" t="s">
        <v>407</v>
      </c>
      <c r="D133" s="66" t="s">
        <v>408</v>
      </c>
      <c r="E133" s="67" t="s">
        <v>405</v>
      </c>
      <c r="F133" s="68">
        <v>12235</v>
      </c>
      <c r="G133" s="69" t="s">
        <v>388</v>
      </c>
      <c r="H133" s="69" t="s">
        <v>406</v>
      </c>
      <c r="I133" s="70" t="s">
        <v>683</v>
      </c>
      <c r="J133" s="33"/>
      <c r="K133" s="33">
        <f>M133+N133</f>
        <v>0</v>
      </c>
      <c r="M133" s="33"/>
      <c r="N133" s="33"/>
      <c r="O133" s="33"/>
      <c r="P133" s="169"/>
      <c r="R133" s="178"/>
      <c r="S133" s="179">
        <v>122</v>
      </c>
      <c r="T133" s="177" t="str">
        <f t="shared" si="4"/>
        <v/>
      </c>
      <c r="U133" s="180">
        <v>1</v>
      </c>
      <c r="V133" s="181">
        <v>175</v>
      </c>
      <c r="W133" s="177">
        <f>SUMIF(T:T,V:V,U:U)</f>
        <v>1</v>
      </c>
    </row>
    <row r="134" spans="1:23" s="71" customFormat="1" ht="13.7" customHeight="1" x14ac:dyDescent="0.25">
      <c r="A134" s="55"/>
      <c r="B134" s="115">
        <v>104</v>
      </c>
      <c r="C134" s="65" t="s">
        <v>411</v>
      </c>
      <c r="D134" s="66" t="s">
        <v>412</v>
      </c>
      <c r="E134" s="67" t="s">
        <v>413</v>
      </c>
      <c r="F134" s="68">
        <v>119368</v>
      </c>
      <c r="G134" s="69" t="s">
        <v>301</v>
      </c>
      <c r="H134" s="69" t="s">
        <v>406</v>
      </c>
      <c r="I134" s="70" t="s">
        <v>683</v>
      </c>
      <c r="J134" s="33"/>
      <c r="K134" s="33">
        <f>M134+N134</f>
        <v>0</v>
      </c>
      <c r="M134" s="33"/>
      <c r="N134" s="33"/>
      <c r="O134" s="33"/>
      <c r="P134" s="169"/>
      <c r="R134" s="178"/>
      <c r="S134" s="179">
        <v>123</v>
      </c>
      <c r="T134" s="177" t="str">
        <f t="shared" si="4"/>
        <v/>
      </c>
      <c r="U134" s="180">
        <v>1</v>
      </c>
      <c r="V134" s="181">
        <v>176</v>
      </c>
      <c r="W134" s="177">
        <f>SUMIF(T:T,V:V,U:U)</f>
        <v>1</v>
      </c>
    </row>
    <row r="135" spans="1:23" s="71" customFormat="1" ht="13.7" customHeight="1" x14ac:dyDescent="0.25">
      <c r="A135" s="55"/>
      <c r="B135" s="115">
        <v>121</v>
      </c>
      <c r="C135" s="65" t="s">
        <v>560</v>
      </c>
      <c r="D135" s="66" t="s">
        <v>561</v>
      </c>
      <c r="E135" s="67" t="s">
        <v>562</v>
      </c>
      <c r="F135" s="68">
        <v>6871</v>
      </c>
      <c r="G135" s="69" t="s">
        <v>342</v>
      </c>
      <c r="H135" s="69" t="s">
        <v>184</v>
      </c>
      <c r="I135" s="70" t="s">
        <v>683</v>
      </c>
      <c r="J135" s="33"/>
      <c r="K135" s="33">
        <f>M135+N135</f>
        <v>0</v>
      </c>
      <c r="M135" s="33"/>
      <c r="N135" s="33"/>
      <c r="O135" s="33"/>
      <c r="P135" s="169"/>
      <c r="R135" s="178"/>
      <c r="S135" s="179">
        <v>124</v>
      </c>
      <c r="T135" s="177" t="str">
        <f t="shared" si="4"/>
        <v/>
      </c>
      <c r="U135" s="180">
        <v>1</v>
      </c>
      <c r="V135" s="181">
        <v>181</v>
      </c>
      <c r="W135" s="177">
        <f>SUMIF(T:T,V:V,U:U)</f>
        <v>1</v>
      </c>
    </row>
    <row r="136" spans="1:23" s="71" customFormat="1" ht="13.7" customHeight="1" x14ac:dyDescent="0.25">
      <c r="A136" s="55"/>
      <c r="B136" s="115">
        <v>1</v>
      </c>
      <c r="C136" s="65" t="s">
        <v>607</v>
      </c>
      <c r="D136" s="66" t="s">
        <v>608</v>
      </c>
      <c r="E136" s="67" t="s">
        <v>609</v>
      </c>
      <c r="F136" s="68" t="s">
        <v>610</v>
      </c>
      <c r="G136" s="69" t="s">
        <v>306</v>
      </c>
      <c r="H136" s="69" t="s">
        <v>611</v>
      </c>
      <c r="I136" s="70" t="s">
        <v>216</v>
      </c>
      <c r="J136" s="33"/>
      <c r="K136" s="33">
        <f>M136+N136</f>
        <v>0</v>
      </c>
      <c r="M136" s="33"/>
      <c r="N136" s="33"/>
      <c r="O136" s="33"/>
      <c r="P136" s="169"/>
      <c r="R136" s="178"/>
      <c r="S136" s="179">
        <v>125</v>
      </c>
      <c r="T136" s="177" t="str">
        <f t="shared" si="4"/>
        <v/>
      </c>
      <c r="U136" s="180">
        <v>1</v>
      </c>
      <c r="V136" s="181">
        <v>182</v>
      </c>
      <c r="W136" s="177">
        <f>SUMIF(T:T,V:V,U:U)</f>
        <v>1</v>
      </c>
    </row>
    <row r="137" spans="1:23" s="71" customFormat="1" ht="13.7" customHeight="1" x14ac:dyDescent="0.25">
      <c r="A137" s="55"/>
      <c r="B137" s="115">
        <v>33</v>
      </c>
      <c r="C137" s="65" t="s">
        <v>468</v>
      </c>
      <c r="D137" s="66" t="s">
        <v>469</v>
      </c>
      <c r="E137" s="67" t="s">
        <v>467</v>
      </c>
      <c r="F137" s="68">
        <v>12178</v>
      </c>
      <c r="G137" s="69" t="s">
        <v>306</v>
      </c>
      <c r="H137" s="69" t="s">
        <v>464</v>
      </c>
      <c r="I137" s="70" t="s">
        <v>216</v>
      </c>
      <c r="J137" s="33"/>
      <c r="K137" s="33">
        <f>M137+N137</f>
        <v>0</v>
      </c>
      <c r="M137" s="33"/>
      <c r="N137" s="33"/>
      <c r="O137" s="33"/>
      <c r="P137" s="169"/>
      <c r="R137" s="178"/>
      <c r="S137" s="179">
        <v>126</v>
      </c>
      <c r="T137" s="177" t="str">
        <f t="shared" si="4"/>
        <v/>
      </c>
      <c r="U137" s="180">
        <v>1</v>
      </c>
      <c r="V137" s="181">
        <v>183</v>
      </c>
      <c r="W137" s="177">
        <f>SUMIF(T:T,V:V,U:U)</f>
        <v>1</v>
      </c>
    </row>
    <row r="138" spans="1:23" s="71" customFormat="1" ht="13.7" customHeight="1" x14ac:dyDescent="0.25">
      <c r="A138" s="55"/>
      <c r="B138" s="115">
        <v>61</v>
      </c>
      <c r="C138" s="65" t="s">
        <v>365</v>
      </c>
      <c r="D138" s="66" t="s">
        <v>366</v>
      </c>
      <c r="E138" s="67" t="s">
        <v>367</v>
      </c>
      <c r="F138" s="68" t="s">
        <v>655</v>
      </c>
      <c r="G138" s="69" t="s">
        <v>301</v>
      </c>
      <c r="H138" s="69" t="s">
        <v>368</v>
      </c>
      <c r="I138" s="70" t="s">
        <v>216</v>
      </c>
      <c r="J138" s="33"/>
      <c r="K138" s="33">
        <f>M138+N138</f>
        <v>0</v>
      </c>
      <c r="M138" s="33"/>
      <c r="N138" s="33"/>
      <c r="O138" s="33"/>
      <c r="P138" s="169"/>
      <c r="R138" s="178"/>
      <c r="S138" s="179">
        <v>127</v>
      </c>
      <c r="T138" s="177" t="str">
        <f t="shared" si="4"/>
        <v/>
      </c>
      <c r="U138" s="180">
        <v>1</v>
      </c>
      <c r="V138" s="181">
        <v>184</v>
      </c>
      <c r="W138" s="177">
        <f>SUMIF(T:T,V:V,U:U)</f>
        <v>1</v>
      </c>
    </row>
    <row r="139" spans="1:23" s="71" customFormat="1" ht="13.7" customHeight="1" x14ac:dyDescent="0.25">
      <c r="A139" s="55"/>
      <c r="B139" s="115">
        <v>64</v>
      </c>
      <c r="C139" s="65" t="s">
        <v>373</v>
      </c>
      <c r="D139" s="66" t="s">
        <v>374</v>
      </c>
      <c r="E139" s="67" t="s">
        <v>367</v>
      </c>
      <c r="F139" s="68" t="s">
        <v>656</v>
      </c>
      <c r="G139" s="69" t="s">
        <v>301</v>
      </c>
      <c r="H139" s="69" t="s">
        <v>368</v>
      </c>
      <c r="I139" s="70" t="s">
        <v>216</v>
      </c>
      <c r="J139" s="33"/>
      <c r="K139" s="33">
        <f>M139+N139</f>
        <v>0</v>
      </c>
      <c r="M139" s="33"/>
      <c r="N139" s="33"/>
      <c r="O139" s="33"/>
      <c r="P139" s="169"/>
      <c r="R139" s="178"/>
      <c r="S139" s="179">
        <v>128</v>
      </c>
      <c r="T139" s="177" t="str">
        <f t="shared" si="4"/>
        <v/>
      </c>
      <c r="U139" s="180">
        <v>1</v>
      </c>
      <c r="V139" s="181">
        <v>185</v>
      </c>
      <c r="W139" s="177">
        <f>SUMIF(T:T,V:V,U:U)</f>
        <v>1</v>
      </c>
    </row>
    <row r="140" spans="1:23" s="71" customFormat="1" ht="13.7" customHeight="1" x14ac:dyDescent="0.25">
      <c r="A140" s="55"/>
      <c r="B140" s="115">
        <v>66</v>
      </c>
      <c r="C140" s="65" t="s">
        <v>377</v>
      </c>
      <c r="D140" s="66" t="s">
        <v>378</v>
      </c>
      <c r="E140" s="67" t="s">
        <v>367</v>
      </c>
      <c r="F140" s="68" t="s">
        <v>652</v>
      </c>
      <c r="G140" s="69" t="s">
        <v>342</v>
      </c>
      <c r="H140" s="69" t="s">
        <v>368</v>
      </c>
      <c r="I140" s="70" t="s">
        <v>216</v>
      </c>
      <c r="J140" s="33"/>
      <c r="K140" s="33">
        <f>M140+N140</f>
        <v>0</v>
      </c>
      <c r="M140" s="33"/>
      <c r="N140" s="33"/>
      <c r="O140" s="33"/>
      <c r="P140" s="169"/>
      <c r="R140" s="178"/>
      <c r="S140" s="179">
        <v>129</v>
      </c>
      <c r="T140" s="177"/>
      <c r="U140" s="180"/>
      <c r="V140" s="181">
        <v>186</v>
      </c>
      <c r="W140" s="177"/>
    </row>
    <row r="141" spans="1:23" s="71" customFormat="1" ht="13.7" customHeight="1" x14ac:dyDescent="0.25">
      <c r="A141" s="55"/>
      <c r="B141" s="115">
        <v>138</v>
      </c>
      <c r="C141" s="65" t="s">
        <v>383</v>
      </c>
      <c r="D141" s="66" t="s">
        <v>509</v>
      </c>
      <c r="E141" s="67" t="s">
        <v>510</v>
      </c>
      <c r="F141" s="68">
        <v>9819</v>
      </c>
      <c r="G141" s="69" t="s">
        <v>301</v>
      </c>
      <c r="H141" s="69" t="s">
        <v>493</v>
      </c>
      <c r="I141" s="70" t="s">
        <v>216</v>
      </c>
      <c r="J141" s="33"/>
      <c r="K141" s="33">
        <f>M141+N141</f>
        <v>0</v>
      </c>
      <c r="M141" s="33"/>
      <c r="N141" s="33"/>
      <c r="O141" s="33"/>
      <c r="P141" s="169"/>
      <c r="R141" s="178"/>
      <c r="S141" s="179">
        <v>130</v>
      </c>
      <c r="T141" s="177" t="str">
        <f t="shared" si="4"/>
        <v/>
      </c>
      <c r="U141" s="180">
        <v>1</v>
      </c>
      <c r="V141" s="181">
        <v>187</v>
      </c>
      <c r="W141" s="177">
        <f>SUMIF(T:T,V:V,U:U)</f>
        <v>1</v>
      </c>
    </row>
    <row r="142" spans="1:23" s="22" customFormat="1" ht="15" x14ac:dyDescent="0.2">
      <c r="A142" s="28"/>
      <c r="B142" s="54" t="str">
        <f>CTRL!B29</f>
        <v>počet závodíků / num. of riders: 130</v>
      </c>
      <c r="C142" s="54"/>
      <c r="D142" s="29"/>
      <c r="E142" s="56"/>
      <c r="F142" s="28"/>
      <c r="G142" s="28"/>
      <c r="H142" s="28"/>
      <c r="I142" s="28"/>
      <c r="J142" s="28"/>
      <c r="K142" s="28"/>
    </row>
    <row r="143" spans="1:23" s="5" customFormat="1" x14ac:dyDescent="0.2"/>
    <row r="144" spans="1:23" s="5" customFormat="1" ht="17.25" customHeight="1" x14ac:dyDescent="0.2">
      <c r="B144" s="34"/>
      <c r="C144" s="52" t="s">
        <v>67</v>
      </c>
      <c r="D144" s="35"/>
      <c r="E144" s="35"/>
      <c r="F144" s="35"/>
      <c r="H144" s="186" t="s">
        <v>223</v>
      </c>
      <c r="I144" s="186"/>
      <c r="J144" s="186"/>
      <c r="K144" s="186"/>
    </row>
    <row r="145" spans="1:12" s="5" customFormat="1" ht="5.25" customHeight="1" x14ac:dyDescent="0.2">
      <c r="B145" s="10"/>
      <c r="C145" s="9"/>
      <c r="D145" s="11"/>
      <c r="E145" s="8"/>
    </row>
    <row r="146" spans="1:12" s="5" customFormat="1" ht="12.75" customHeight="1" x14ac:dyDescent="0.2">
      <c r="B146" s="10"/>
      <c r="C146" s="204" t="s">
        <v>667</v>
      </c>
      <c r="D146" s="11"/>
      <c r="E146" s="8"/>
    </row>
    <row r="147" spans="1:12" s="5" customFormat="1" ht="12.75" customHeight="1" x14ac:dyDescent="0.2">
      <c r="A147" s="292" t="s">
        <v>33</v>
      </c>
      <c r="B147" s="65">
        <v>175</v>
      </c>
      <c r="C147" s="65" t="str">
        <f t="shared" ref="C147:C149" si="6">VLOOKUP(B147,STARTOVKA,2,0)</f>
        <v>SVK19960415</v>
      </c>
      <c r="D147" s="66" t="str">
        <f t="shared" ref="D147:D149" si="7">VLOOKUP(B147,STARTOVKA,3,0)</f>
        <v>ZVERKO David</v>
      </c>
      <c r="E147" s="67" t="str">
        <f t="shared" ref="E147:E149" si="8">VLOOKUP(B147,STARTOVKA,4,0)</f>
        <v xml:space="preserve">SLOVAK CYCLING FEDERATION </v>
      </c>
      <c r="F147" s="65"/>
      <c r="H147" s="298" t="s">
        <v>687</v>
      </c>
      <c r="I147" s="298"/>
      <c r="J147" s="298"/>
      <c r="K147" s="298"/>
      <c r="L147" s="337"/>
    </row>
    <row r="148" spans="1:12" s="5" customFormat="1" x14ac:dyDescent="0.2">
      <c r="A148" s="293"/>
      <c r="B148" s="65">
        <v>115</v>
      </c>
      <c r="C148" s="65" t="str">
        <f t="shared" si="6"/>
        <v>GER19961029</v>
      </c>
      <c r="D148" s="66" t="str">
        <f t="shared" si="7"/>
        <v>KOCH Chrisitan</v>
      </c>
      <c r="E148" s="67" t="str">
        <f t="shared" si="8"/>
        <v>TEAM BRANDENBURG - RSC COTTBUS</v>
      </c>
      <c r="F148" s="65"/>
      <c r="H148" s="298"/>
      <c r="I148" s="298"/>
      <c r="J148" s="298"/>
      <c r="K148" s="298"/>
      <c r="L148" s="337"/>
    </row>
    <row r="149" spans="1:12" s="5" customFormat="1" x14ac:dyDescent="0.2">
      <c r="A149" s="294"/>
      <c r="B149" s="65">
        <v>151</v>
      </c>
      <c r="C149" s="65" t="str">
        <f t="shared" si="6"/>
        <v>CZE19960501</v>
      </c>
      <c r="D149" s="66" t="str">
        <f t="shared" si="7"/>
        <v>TOMAN Vojtěch</v>
      </c>
      <c r="E149" s="67" t="str">
        <f t="shared" si="8"/>
        <v>STEVENS ZNOJMO</v>
      </c>
      <c r="F149" s="65"/>
      <c r="H149" s="298"/>
      <c r="I149" s="298"/>
      <c r="J149" s="298"/>
      <c r="K149" s="298"/>
      <c r="L149" s="337"/>
    </row>
    <row r="150" spans="1:12" s="5" customFormat="1" ht="7.5" customHeight="1" x14ac:dyDescent="0.2">
      <c r="B150" s="53"/>
      <c r="C150" s="53"/>
      <c r="D150" s="36"/>
      <c r="E150" s="53"/>
      <c r="F150" s="36"/>
      <c r="H150" s="298"/>
      <c r="I150" s="298"/>
      <c r="J150" s="298"/>
      <c r="K150" s="298"/>
      <c r="L150" s="337"/>
    </row>
    <row r="151" spans="1:12" s="5" customFormat="1" ht="12.75" customHeight="1" x14ac:dyDescent="0.2">
      <c r="B151" s="10"/>
      <c r="C151" s="204" t="s">
        <v>668</v>
      </c>
      <c r="D151" s="11"/>
      <c r="E151" s="8"/>
      <c r="H151" s="298"/>
      <c r="I151" s="298"/>
      <c r="J151" s="298"/>
      <c r="K151" s="298"/>
      <c r="L151" s="337"/>
    </row>
    <row r="152" spans="1:12" s="5" customFormat="1" ht="12.75" customHeight="1" x14ac:dyDescent="0.2">
      <c r="A152" s="292" t="s">
        <v>32</v>
      </c>
      <c r="B152" s="65">
        <v>132</v>
      </c>
      <c r="C152" s="65" t="str">
        <f t="shared" ref="C152:C154" si="9">VLOOKUP(B152,STARTOVKA,2,0)</f>
        <v>AUT19961021</v>
      </c>
      <c r="D152" s="66" t="str">
        <f t="shared" ref="D152:D154" si="10">VLOOKUP(B152,STARTOVKA,3,0)</f>
        <v>KNAPP Daniel</v>
      </c>
      <c r="E152" s="67" t="str">
        <f t="shared" ref="E152:E154" si="11">VLOOKUP(B152,STARTOVKA,4,0)</f>
        <v>UNION RAIFFEISEN RADTEAM TIROL</v>
      </c>
      <c r="F152" s="65"/>
      <c r="H152" s="298"/>
      <c r="I152" s="298"/>
      <c r="J152" s="298"/>
      <c r="K152" s="298"/>
      <c r="L152" s="337"/>
    </row>
    <row r="153" spans="1:12" s="5" customFormat="1" x14ac:dyDescent="0.2">
      <c r="A153" s="293"/>
      <c r="B153" s="65">
        <v>150</v>
      </c>
      <c r="C153" s="65" t="str">
        <f t="shared" si="9"/>
        <v>CZE19970926</v>
      </c>
      <c r="D153" s="66" t="str">
        <f t="shared" si="10"/>
        <v xml:space="preserve">BRÁZDA Michal </v>
      </c>
      <c r="E153" s="67" t="str">
        <f t="shared" si="11"/>
        <v xml:space="preserve">MAPEI CYKLO KAŇKOVSKÝ </v>
      </c>
      <c r="F153" s="65"/>
      <c r="H153" s="298"/>
      <c r="I153" s="298"/>
      <c r="J153" s="298"/>
      <c r="K153" s="298"/>
      <c r="L153" s="15"/>
    </row>
    <row r="154" spans="1:12" s="5" customFormat="1" x14ac:dyDescent="0.2">
      <c r="A154" s="294"/>
      <c r="B154" s="65">
        <v>12</v>
      </c>
      <c r="C154" s="65" t="str">
        <f t="shared" si="9"/>
        <v>GER19960405</v>
      </c>
      <c r="D154" s="66" t="str">
        <f t="shared" si="10"/>
        <v>WITTE Reinhard</v>
      </c>
      <c r="E154" s="67" t="str">
        <f t="shared" si="11"/>
        <v>JUNIOREN SCHWALBE TEAM SACHSEN</v>
      </c>
      <c r="F154" s="65"/>
      <c r="H154" s="298"/>
      <c r="I154" s="298"/>
      <c r="J154" s="298"/>
      <c r="K154" s="298"/>
    </row>
    <row r="155" spans="1:12" s="5" customFormat="1" x14ac:dyDescent="0.2">
      <c r="E155" s="15"/>
      <c r="H155" s="298"/>
      <c r="I155" s="298"/>
      <c r="J155" s="298"/>
      <c r="K155" s="298"/>
    </row>
    <row r="156" spans="1:12" s="5" customFormat="1" ht="17.25" customHeight="1" x14ac:dyDescent="0.2">
      <c r="B156" s="34"/>
      <c r="C156" s="52" t="s">
        <v>68</v>
      </c>
      <c r="D156" s="35"/>
      <c r="E156" s="35"/>
      <c r="F156" s="35"/>
      <c r="H156" s="298"/>
      <c r="I156" s="298"/>
      <c r="J156" s="298"/>
      <c r="K156" s="298"/>
    </row>
    <row r="157" spans="1:12" s="5" customFormat="1" ht="5.25" customHeight="1" x14ac:dyDescent="0.2">
      <c r="B157" s="10"/>
      <c r="C157" s="9"/>
      <c r="D157" s="11"/>
      <c r="E157" s="8"/>
      <c r="H157" s="298"/>
      <c r="I157" s="298"/>
      <c r="J157" s="298"/>
      <c r="K157" s="298"/>
    </row>
    <row r="158" spans="1:12" s="5" customFormat="1" ht="12.75" customHeight="1" x14ac:dyDescent="0.2">
      <c r="B158" s="10"/>
      <c r="C158" s="204" t="s">
        <v>664</v>
      </c>
      <c r="D158" s="11"/>
      <c r="E158" s="8"/>
      <c r="H158" s="298"/>
      <c r="I158" s="298"/>
      <c r="J158" s="298"/>
      <c r="K158" s="298"/>
    </row>
    <row r="159" spans="1:12" s="5" customFormat="1" ht="12.75" customHeight="1" x14ac:dyDescent="0.2">
      <c r="A159" s="330" t="s">
        <v>33</v>
      </c>
      <c r="B159" s="65">
        <v>2</v>
      </c>
      <c r="C159" s="65" t="str">
        <f t="shared" ref="C159:C162" si="12">VLOOKUP(B159,STARTOVKA,2,0)</f>
        <v>GER19960829</v>
      </c>
      <c r="D159" s="66" t="str">
        <f t="shared" ref="D159:D162" si="13">VLOOKUP(B159,STARTOVKA,3,0)</f>
        <v>SCHUCHMANN Franz-Leon</v>
      </c>
      <c r="E159" s="67" t="str">
        <f t="shared" ref="E159:E162" si="14">VLOOKUP(B159,STARTOVKA,4,0)</f>
        <v>RSV SONNEBERG</v>
      </c>
      <c r="F159" s="65"/>
      <c r="H159" s="298"/>
      <c r="I159" s="298"/>
      <c r="J159" s="298"/>
      <c r="K159" s="298"/>
    </row>
    <row r="160" spans="1:12" s="5" customFormat="1" x14ac:dyDescent="0.2">
      <c r="A160" s="331"/>
      <c r="B160" s="65">
        <v>143</v>
      </c>
      <c r="C160" s="65" t="str">
        <f t="shared" si="12"/>
        <v>CZE19960606</v>
      </c>
      <c r="D160" s="66" t="str">
        <f t="shared" si="13"/>
        <v xml:space="preserve">KOVÁŘ Jan </v>
      </c>
      <c r="E160" s="67" t="str">
        <f t="shared" si="14"/>
        <v xml:space="preserve">MAPEI CYKLO KAŇKOVSKÝ </v>
      </c>
      <c r="F160" s="65"/>
      <c r="H160" s="298"/>
      <c r="I160" s="298"/>
      <c r="J160" s="298"/>
      <c r="K160" s="298"/>
    </row>
    <row r="161" spans="1:12" s="5" customFormat="1" ht="12.75" customHeight="1" x14ac:dyDescent="0.2">
      <c r="A161" s="331"/>
      <c r="B161" s="65">
        <v>85</v>
      </c>
      <c r="C161" s="65" t="str">
        <f t="shared" si="12"/>
        <v>CZE19970804</v>
      </c>
      <c r="D161" s="66" t="str">
        <f t="shared" si="13"/>
        <v xml:space="preserve">SPUDIL Martin </v>
      </c>
      <c r="E161" s="67" t="str">
        <f t="shared" si="14"/>
        <v xml:space="preserve">SP KOLO LOAP SPECIALIZED </v>
      </c>
      <c r="F161" s="65"/>
      <c r="L161" s="337"/>
    </row>
    <row r="162" spans="1:12" s="5" customFormat="1" x14ac:dyDescent="0.2">
      <c r="A162" s="331"/>
      <c r="B162" s="65">
        <v>18</v>
      </c>
      <c r="C162" s="65" t="str">
        <f t="shared" si="12"/>
        <v>GER19980906</v>
      </c>
      <c r="D162" s="66" t="str">
        <f t="shared" si="13"/>
        <v>ZSCHOCKE Maximilian</v>
      </c>
      <c r="E162" s="67" t="str">
        <f t="shared" si="14"/>
        <v>JUNIOREN SCHWALBE TEAM SACHSEN</v>
      </c>
      <c r="F162" s="65"/>
      <c r="H162" s="298" t="s">
        <v>688</v>
      </c>
      <c r="I162" s="298"/>
      <c r="J162" s="298"/>
      <c r="K162" s="298"/>
      <c r="L162" s="337"/>
    </row>
    <row r="163" spans="1:12" s="5" customFormat="1" ht="7.5" customHeight="1" x14ac:dyDescent="0.2">
      <c r="B163" s="53"/>
      <c r="C163" s="53"/>
      <c r="D163" s="36"/>
      <c r="E163" s="53"/>
      <c r="F163" s="36"/>
      <c r="H163" s="298"/>
      <c r="I163" s="298"/>
      <c r="J163" s="298"/>
      <c r="K163" s="298"/>
      <c r="L163" s="337"/>
    </row>
    <row r="164" spans="1:12" s="5" customFormat="1" ht="12.75" customHeight="1" x14ac:dyDescent="0.2">
      <c r="B164" s="10"/>
      <c r="C164" s="204" t="s">
        <v>665</v>
      </c>
      <c r="D164" s="11"/>
      <c r="E164" s="8"/>
      <c r="H164" s="298"/>
      <c r="I164" s="298"/>
      <c r="J164" s="298"/>
      <c r="K164" s="298"/>
      <c r="L164" s="337"/>
    </row>
    <row r="165" spans="1:12" s="5" customFormat="1" ht="12.75" customHeight="1" x14ac:dyDescent="0.2">
      <c r="A165" s="330" t="s">
        <v>32</v>
      </c>
      <c r="B165" s="65">
        <v>12</v>
      </c>
      <c r="C165" s="65" t="str">
        <f t="shared" ref="C165:C168" si="15">VLOOKUP(B165,STARTOVKA,2,0)</f>
        <v>GER19960405</v>
      </c>
      <c r="D165" s="66" t="str">
        <f t="shared" ref="D165:D168" si="16">VLOOKUP(B165,STARTOVKA,3,0)</f>
        <v>WITTE Reinhard</v>
      </c>
      <c r="E165" s="67" t="str">
        <f t="shared" ref="E165:E168" si="17">VLOOKUP(B165,STARTOVKA,4,0)</f>
        <v>JUNIOREN SCHWALBE TEAM SACHSEN</v>
      </c>
      <c r="F165" s="65"/>
      <c r="H165" s="298"/>
      <c r="I165" s="298"/>
      <c r="J165" s="298"/>
      <c r="K165" s="298"/>
      <c r="L165" s="337"/>
    </row>
    <row r="166" spans="1:12" s="5" customFormat="1" ht="12.75" customHeight="1" x14ac:dyDescent="0.2">
      <c r="A166" s="331"/>
      <c r="B166" s="65">
        <v>2</v>
      </c>
      <c r="C166" s="65" t="str">
        <f t="shared" si="15"/>
        <v>GER19960829</v>
      </c>
      <c r="D166" s="66" t="str">
        <f t="shared" si="16"/>
        <v>SCHUCHMANN Franz-Leon</v>
      </c>
      <c r="E166" s="67" t="str">
        <f t="shared" si="17"/>
        <v>RSV SONNEBERG</v>
      </c>
      <c r="F166" s="65"/>
      <c r="H166" s="298"/>
      <c r="I166" s="298"/>
      <c r="J166" s="298"/>
      <c r="K166" s="298"/>
      <c r="L166" s="337"/>
    </row>
    <row r="167" spans="1:12" s="5" customFormat="1" ht="12.75" customHeight="1" x14ac:dyDescent="0.2">
      <c r="A167" s="331"/>
      <c r="B167" s="65">
        <v>143</v>
      </c>
      <c r="C167" s="65" t="str">
        <f t="shared" si="15"/>
        <v>CZE19960606</v>
      </c>
      <c r="D167" s="66" t="str">
        <f t="shared" si="16"/>
        <v xml:space="preserve">KOVÁŘ Jan </v>
      </c>
      <c r="E167" s="67" t="str">
        <f t="shared" si="17"/>
        <v xml:space="preserve">MAPEI CYKLO KAŇKOVSKÝ </v>
      </c>
      <c r="F167" s="65"/>
      <c r="H167" s="298"/>
      <c r="I167" s="298"/>
      <c r="J167" s="298"/>
      <c r="K167" s="298"/>
    </row>
    <row r="168" spans="1:12" s="5" customFormat="1" x14ac:dyDescent="0.2">
      <c r="A168" s="331"/>
      <c r="B168" s="65">
        <v>6</v>
      </c>
      <c r="C168" s="65" t="str">
        <f t="shared" si="15"/>
        <v>GER19970811</v>
      </c>
      <c r="D168" s="66" t="str">
        <f t="shared" si="16"/>
        <v>LINTZEL Philip</v>
      </c>
      <c r="E168" s="67" t="str">
        <f t="shared" si="17"/>
        <v>RSC TURBINE ERFURT</v>
      </c>
      <c r="F168" s="65"/>
      <c r="H168" s="298"/>
      <c r="I168" s="298"/>
      <c r="J168" s="298"/>
      <c r="K168" s="298"/>
    </row>
    <row r="169" spans="1:12" s="5" customFormat="1" x14ac:dyDescent="0.2">
      <c r="B169" s="10"/>
      <c r="C169" s="21"/>
      <c r="H169" s="298"/>
      <c r="I169" s="298"/>
      <c r="J169" s="298"/>
      <c r="K169" s="298"/>
    </row>
    <row r="170" spans="1:12" s="5" customFormat="1" ht="12.75" customHeight="1" x14ac:dyDescent="0.2">
      <c r="B170" s="10"/>
      <c r="C170" s="204" t="s">
        <v>666</v>
      </c>
      <c r="D170" s="11"/>
      <c r="E170" s="8"/>
      <c r="H170" s="298"/>
      <c r="I170" s="298"/>
      <c r="J170" s="298"/>
      <c r="K170" s="298"/>
    </row>
    <row r="171" spans="1:12" s="5" customFormat="1" ht="12.75" customHeight="1" x14ac:dyDescent="0.2">
      <c r="A171" s="330" t="s">
        <v>32</v>
      </c>
      <c r="B171" s="65">
        <v>2</v>
      </c>
      <c r="C171" s="65" t="str">
        <f t="shared" ref="C171:C174" si="18">VLOOKUP(B171,STARTOVKA,2,0)</f>
        <v>GER19960829</v>
      </c>
      <c r="D171" s="66" t="str">
        <f t="shared" ref="D171:D174" si="19">VLOOKUP(B171,STARTOVKA,3,0)</f>
        <v>SCHUCHMANN Franz-Leon</v>
      </c>
      <c r="E171" s="67" t="str">
        <f t="shared" ref="E171:E174" si="20">VLOOKUP(B171,STARTOVKA,4,0)</f>
        <v>RSV SONNEBERG</v>
      </c>
      <c r="F171" s="65"/>
      <c r="H171" s="298"/>
      <c r="I171" s="298"/>
      <c r="J171" s="298"/>
      <c r="K171" s="298"/>
    </row>
    <row r="172" spans="1:12" s="5" customFormat="1" ht="12.75" customHeight="1" x14ac:dyDescent="0.2">
      <c r="A172" s="331"/>
      <c r="B172" s="65">
        <v>143</v>
      </c>
      <c r="C172" s="65" t="str">
        <f t="shared" si="18"/>
        <v>CZE19960606</v>
      </c>
      <c r="D172" s="66" t="str">
        <f t="shared" si="19"/>
        <v xml:space="preserve">KOVÁŘ Jan </v>
      </c>
      <c r="E172" s="67" t="str">
        <f t="shared" si="20"/>
        <v xml:space="preserve">MAPEI CYKLO KAŇKOVSKÝ </v>
      </c>
      <c r="F172" s="65"/>
      <c r="H172" s="298"/>
      <c r="I172" s="298"/>
      <c r="J172" s="298"/>
      <c r="K172" s="298"/>
    </row>
    <row r="173" spans="1:12" s="5" customFormat="1" ht="12.75" customHeight="1" x14ac:dyDescent="0.2">
      <c r="A173" s="331"/>
      <c r="B173" s="65">
        <v>12</v>
      </c>
      <c r="C173" s="65" t="str">
        <f t="shared" si="18"/>
        <v>GER19960405</v>
      </c>
      <c r="D173" s="66" t="str">
        <f t="shared" si="19"/>
        <v>WITTE Reinhard</v>
      </c>
      <c r="E173" s="67" t="str">
        <f t="shared" si="20"/>
        <v>JUNIOREN SCHWALBE TEAM SACHSEN</v>
      </c>
      <c r="F173" s="65"/>
      <c r="H173" s="298"/>
      <c r="I173" s="298"/>
      <c r="J173" s="298"/>
      <c r="K173" s="298"/>
    </row>
    <row r="174" spans="1:12" s="5" customFormat="1" x14ac:dyDescent="0.2">
      <c r="A174" s="331"/>
      <c r="B174" s="65">
        <v>134</v>
      </c>
      <c r="C174" s="65" t="str">
        <f t="shared" si="18"/>
        <v>AUT19960910</v>
      </c>
      <c r="D174" s="66" t="str">
        <f t="shared" si="19"/>
        <v>HUBER Marcel</v>
      </c>
      <c r="E174" s="67" t="str">
        <f t="shared" si="20"/>
        <v>RC ARBÖ WELS GOURMETFEIN</v>
      </c>
      <c r="F174" s="65"/>
      <c r="H174" s="298"/>
      <c r="I174" s="298"/>
      <c r="J174" s="298"/>
      <c r="K174" s="298"/>
    </row>
    <row r="176" spans="1:12" ht="6" customHeight="1" x14ac:dyDescent="0.2">
      <c r="A176" s="85"/>
      <c r="B176" s="85"/>
      <c r="C176" s="85"/>
      <c r="D176" s="85"/>
      <c r="E176" s="85"/>
      <c r="F176" s="85"/>
      <c r="G176" s="85"/>
      <c r="H176" s="85"/>
      <c r="I176" s="85"/>
      <c r="J176" s="140"/>
      <c r="K176" s="140"/>
    </row>
    <row r="177" spans="1:11" x14ac:dyDescent="0.2">
      <c r="A177" s="3"/>
      <c r="B177" s="3"/>
      <c r="C177" s="4"/>
      <c r="D177" s="3"/>
      <c r="E177" s="3"/>
      <c r="F177" s="3"/>
      <c r="G177" s="3"/>
      <c r="H177" s="3"/>
      <c r="I177" s="3"/>
      <c r="J177" s="3"/>
      <c r="K177" s="3"/>
    </row>
    <row r="178" spans="1:11" x14ac:dyDescent="0.2">
      <c r="A178" s="3"/>
      <c r="B178" s="3"/>
      <c r="C178" s="4"/>
      <c r="D178" s="3"/>
      <c r="E178" s="3"/>
      <c r="F178" s="3"/>
      <c r="G178" s="3"/>
      <c r="H178" s="3"/>
      <c r="I178" s="3"/>
      <c r="J178" s="3"/>
      <c r="K178" s="3"/>
    </row>
    <row r="179" spans="1:11" x14ac:dyDescent="0.2">
      <c r="A179" s="3"/>
      <c r="B179" s="3"/>
      <c r="C179" s="4"/>
      <c r="D179" s="3"/>
      <c r="E179" s="3"/>
      <c r="F179" s="3"/>
      <c r="G179" s="3"/>
      <c r="H179" s="3"/>
      <c r="I179" s="3"/>
      <c r="J179" s="3"/>
      <c r="K179" s="3"/>
    </row>
    <row r="180" spans="1:11" x14ac:dyDescent="0.2">
      <c r="A180" s="3"/>
      <c r="B180" s="3"/>
      <c r="C180" s="4"/>
      <c r="D180" s="3"/>
      <c r="E180" s="3"/>
      <c r="F180" s="3"/>
      <c r="G180" s="3"/>
      <c r="H180" s="3"/>
      <c r="I180" s="3"/>
      <c r="J180" s="3"/>
      <c r="K180" s="3"/>
    </row>
    <row r="181" spans="1:11" x14ac:dyDescent="0.2">
      <c r="A181" s="3"/>
      <c r="B181" s="3"/>
      <c r="C181" s="4"/>
      <c r="D181" s="3"/>
      <c r="E181" s="3"/>
      <c r="F181" s="3"/>
      <c r="G181" s="3"/>
      <c r="H181" s="3"/>
      <c r="I181" s="3"/>
      <c r="J181" s="3"/>
      <c r="K181" s="3"/>
    </row>
    <row r="182" spans="1:11" x14ac:dyDescent="0.2">
      <c r="A182" s="3"/>
      <c r="B182" s="3"/>
      <c r="C182" s="4"/>
      <c r="D182" s="3"/>
      <c r="E182" s="3"/>
      <c r="F182" s="3"/>
      <c r="G182" s="3"/>
      <c r="H182" s="3"/>
      <c r="I182" s="3"/>
      <c r="J182" s="3"/>
      <c r="K182" s="3"/>
    </row>
    <row r="183" spans="1:11" x14ac:dyDescent="0.2">
      <c r="A183" s="3"/>
      <c r="B183" s="3"/>
      <c r="C183" s="4"/>
      <c r="D183" s="3"/>
      <c r="E183" s="3"/>
      <c r="F183" s="3"/>
      <c r="G183" s="3"/>
      <c r="H183" s="3"/>
      <c r="I183" s="3"/>
      <c r="J183" s="3"/>
      <c r="K183" s="3"/>
    </row>
    <row r="184" spans="1:11" x14ac:dyDescent="0.2">
      <c r="A184" s="3"/>
      <c r="B184" s="3"/>
      <c r="C184" s="4"/>
      <c r="D184" s="3"/>
      <c r="E184" s="3"/>
      <c r="F184" s="3"/>
      <c r="G184" s="3"/>
      <c r="H184" s="3"/>
      <c r="I184" s="3"/>
      <c r="J184" s="3"/>
      <c r="K184" s="3"/>
    </row>
    <row r="185" spans="1:11" x14ac:dyDescent="0.2">
      <c r="A185" s="3"/>
      <c r="B185" s="3"/>
      <c r="C185" s="4"/>
      <c r="D185" s="3"/>
      <c r="E185" s="3"/>
      <c r="F185" s="3"/>
      <c r="G185" s="3"/>
      <c r="H185" s="3"/>
      <c r="I185" s="3"/>
      <c r="J185" s="3"/>
      <c r="K185" s="3"/>
    </row>
    <row r="186" spans="1:11" ht="6" customHeight="1" x14ac:dyDescent="0.2">
      <c r="A186" s="85"/>
      <c r="B186" s="85"/>
      <c r="C186" s="85"/>
      <c r="D186" s="85"/>
      <c r="E186" s="85"/>
      <c r="F186" s="85"/>
      <c r="G186" s="85"/>
      <c r="H186" s="85"/>
      <c r="I186" s="85"/>
      <c r="J186" s="140"/>
      <c r="K186" s="140"/>
    </row>
    <row r="187" spans="1:11" ht="11.45" customHeight="1" x14ac:dyDescent="0.2">
      <c r="A187" s="288" t="s">
        <v>46</v>
      </c>
      <c r="B187" s="288"/>
      <c r="C187" s="288"/>
      <c r="D187" s="288"/>
      <c r="E187" s="288"/>
      <c r="F187" s="288"/>
      <c r="G187" s="288"/>
      <c r="H187" s="288"/>
      <c r="I187" s="288"/>
      <c r="J187" s="288"/>
      <c r="K187" s="288"/>
    </row>
  </sheetData>
  <sortState ref="B130:I135">
    <sortCondition ref="B130"/>
  </sortState>
  <mergeCells count="12">
    <mergeCell ref="H147:K160"/>
    <mergeCell ref="H162:K174"/>
    <mergeCell ref="A187:K187"/>
    <mergeCell ref="A5:K5"/>
    <mergeCell ref="A1:K1"/>
    <mergeCell ref="A2:K2"/>
    <mergeCell ref="D3:H3"/>
    <mergeCell ref="A147:A149"/>
    <mergeCell ref="A152:A154"/>
    <mergeCell ref="A159:A162"/>
    <mergeCell ref="A165:A168"/>
    <mergeCell ref="A171:A174"/>
  </mergeCells>
  <phoneticPr fontId="12" type="noConversion"/>
  <conditionalFormatting sqref="K12:K141">
    <cfRule type="cellIs" dxfId="15" priority="1" operator="equal">
      <formula>0</formula>
    </cfRule>
  </conditionalFormatting>
  <pageMargins left="0.56999999999999995" right="0.55118110236220474" top="0.31496062992125984" bottom="0.36" header="0.23622047244094491" footer="0.19685039370078741"/>
  <pageSetup paperSize="9" scale="65"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W185"/>
  <sheetViews>
    <sheetView zoomScale="85" zoomScaleNormal="85" workbookViewId="0">
      <selection activeCell="B155" sqref="B155:B159"/>
    </sheetView>
  </sheetViews>
  <sheetFormatPr defaultColWidth="8.85546875" defaultRowHeight="12.75" outlineLevelCol="1" x14ac:dyDescent="0.2"/>
  <cols>
    <col min="1" max="1" width="4.85546875" style="22" customWidth="1"/>
    <col min="2" max="2" width="6.7109375" style="22" customWidth="1"/>
    <col min="3" max="3" width="13.140625" style="1" customWidth="1"/>
    <col min="4" max="4" width="23.85546875" style="22" customWidth="1"/>
    <col min="5" max="5" width="34.42578125" style="22" customWidth="1"/>
    <col min="6" max="6" width="8.42578125" style="22" customWidth="1"/>
    <col min="7" max="7" width="5.42578125" style="22" customWidth="1"/>
    <col min="8" max="8" width="8" style="22" bestFit="1" customWidth="1"/>
    <col min="9" max="9" width="10.28515625" style="22" customWidth="1"/>
    <col min="10" max="10" width="10" style="22" customWidth="1"/>
    <col min="11" max="11" width="9.5703125" style="22" customWidth="1"/>
    <col min="13" max="16" width="8.85546875" customWidth="1" outlineLevel="1"/>
    <col min="18" max="23" width="8.85546875" customWidth="1" outlineLevel="1"/>
  </cols>
  <sheetData>
    <row r="1" spans="1:23" s="22" customFormat="1" ht="33.75" customHeight="1" x14ac:dyDescent="0.4">
      <c r="A1" s="289" t="str">
        <f>CTRL!B7</f>
        <v>R E G I O N E M   O R L I C K A   L A N Š K R O U N   2 0 1 4</v>
      </c>
      <c r="B1" s="289"/>
      <c r="C1" s="289"/>
      <c r="D1" s="289"/>
      <c r="E1" s="289"/>
      <c r="F1" s="289"/>
      <c r="G1" s="289"/>
      <c r="H1" s="289"/>
      <c r="I1" s="289"/>
      <c r="J1" s="289"/>
      <c r="K1" s="289"/>
      <c r="V1" s="184" t="str">
        <f>IF(MAX(W:W)&gt;1,"DUPLICITA","")</f>
        <v/>
      </c>
    </row>
    <row r="2" spans="1:23" s="22" customFormat="1" ht="15.75" x14ac:dyDescent="0.2">
      <c r="A2" s="284" t="str">
        <f>CTRL!B8</f>
        <v>28. ročník mezinárodního cyklistického závodu juniorů / 28th edition of international cycling race of juniors</v>
      </c>
      <c r="B2" s="284"/>
      <c r="C2" s="284"/>
      <c r="D2" s="284"/>
      <c r="E2" s="284"/>
      <c r="F2" s="284"/>
      <c r="G2" s="284"/>
      <c r="H2" s="284"/>
      <c r="I2" s="284"/>
      <c r="J2" s="284"/>
      <c r="K2" s="284"/>
    </row>
    <row r="3" spans="1:23" s="22" customFormat="1" ht="18.75" x14ac:dyDescent="0.3">
      <c r="C3" s="1"/>
      <c r="D3" s="285" t="str">
        <f>CTRL!B18</f>
        <v>2. etapa / 2nd Stage</v>
      </c>
      <c r="E3" s="285"/>
      <c r="F3" s="285"/>
      <c r="G3" s="285"/>
      <c r="H3" s="285"/>
      <c r="I3" s="51"/>
      <c r="K3" s="202" t="str">
        <f>"Com.no.: 11/" &amp; CTRL!B27</f>
        <v>Com.no.: 11/31</v>
      </c>
    </row>
    <row r="4" spans="1:23" s="22" customFormat="1" x14ac:dyDescent="0.2">
      <c r="A4" s="64" t="str">
        <f>"Datum / Date: "&amp;TEXT(CTRL!B11,"dd.mm.rrrr")</f>
        <v>Datum / Date: 09.08.2014</v>
      </c>
      <c r="C4" s="1"/>
      <c r="K4" s="14" t="str">
        <f>"Místo konání / Place: "&amp;CTRL!B16&amp;""</f>
        <v>Místo konání / Place: Lanškroun (CZE)</v>
      </c>
    </row>
    <row r="5" spans="1:23" s="22" customFormat="1" ht="21" x14ac:dyDescent="0.2">
      <c r="A5" s="286" t="s">
        <v>225</v>
      </c>
      <c r="B5" s="286"/>
      <c r="C5" s="286"/>
      <c r="D5" s="286"/>
      <c r="E5" s="286"/>
      <c r="F5" s="286"/>
      <c r="G5" s="286"/>
      <c r="H5" s="286"/>
      <c r="I5" s="286"/>
      <c r="J5" s="286"/>
      <c r="K5" s="286"/>
    </row>
    <row r="6" spans="1:23" s="22" customFormat="1" ht="9" customHeight="1" x14ac:dyDescent="0.2">
      <c r="C6" s="1"/>
    </row>
    <row r="7" spans="1:23" s="22" customFormat="1" x14ac:dyDescent="0.2">
      <c r="A7" s="87" t="s">
        <v>0</v>
      </c>
      <c r="B7" s="87" t="s">
        <v>1</v>
      </c>
      <c r="C7" s="87" t="s">
        <v>2</v>
      </c>
      <c r="D7" s="87" t="s">
        <v>3</v>
      </c>
      <c r="E7" s="87" t="s">
        <v>4</v>
      </c>
      <c r="F7" s="87" t="s">
        <v>5</v>
      </c>
      <c r="G7" s="87" t="s">
        <v>69</v>
      </c>
      <c r="H7" s="87" t="s">
        <v>12</v>
      </c>
      <c r="I7" s="87" t="s">
        <v>60</v>
      </c>
      <c r="J7" s="87" t="s">
        <v>28</v>
      </c>
      <c r="K7" s="87" t="s">
        <v>101</v>
      </c>
      <c r="M7" s="87" t="s">
        <v>101</v>
      </c>
      <c r="N7" s="87" t="s">
        <v>101</v>
      </c>
      <c r="O7" s="87" t="s">
        <v>201</v>
      </c>
      <c r="P7" s="87" t="s">
        <v>202</v>
      </c>
      <c r="R7" s="174" t="s">
        <v>217</v>
      </c>
      <c r="S7" s="174" t="s">
        <v>218</v>
      </c>
      <c r="T7" s="182" t="s">
        <v>219</v>
      </c>
      <c r="U7" s="182" t="s">
        <v>220</v>
      </c>
      <c r="V7" s="183" t="s">
        <v>217</v>
      </c>
      <c r="W7" s="182" t="s">
        <v>221</v>
      </c>
    </row>
    <row r="8" spans="1:23" s="22" customFormat="1" x14ac:dyDescent="0.2">
      <c r="A8" s="86" t="s">
        <v>6</v>
      </c>
      <c r="B8" s="86" t="s">
        <v>7</v>
      </c>
      <c r="C8" s="86" t="s">
        <v>8</v>
      </c>
      <c r="D8" s="86" t="s">
        <v>9</v>
      </c>
      <c r="E8" s="86" t="s">
        <v>15</v>
      </c>
      <c r="F8" s="86" t="s">
        <v>10</v>
      </c>
      <c r="G8" s="86" t="s">
        <v>70</v>
      </c>
      <c r="H8" s="86" t="s">
        <v>11</v>
      </c>
      <c r="I8" s="86" t="s">
        <v>61</v>
      </c>
      <c r="J8" s="86" t="s">
        <v>59</v>
      </c>
      <c r="K8" s="86" t="s">
        <v>102</v>
      </c>
      <c r="M8" s="86" t="s">
        <v>199</v>
      </c>
      <c r="N8" s="86" t="s">
        <v>200</v>
      </c>
      <c r="O8" s="86"/>
      <c r="P8" s="86"/>
      <c r="R8" s="175"/>
      <c r="S8" s="174"/>
      <c r="T8" s="176"/>
      <c r="U8" s="176"/>
      <c r="V8" s="177"/>
      <c r="W8" s="176"/>
    </row>
    <row r="9" spans="1:23" s="22" customFormat="1" ht="8.25" customHeight="1" thickBot="1" x14ac:dyDescent="0.25">
      <c r="C9" s="1"/>
      <c r="R9" s="175"/>
      <c r="S9" s="174"/>
      <c r="T9" s="176"/>
      <c r="U9" s="176"/>
      <c r="V9" s="177"/>
      <c r="W9" s="176"/>
    </row>
    <row r="10" spans="1:23" s="22" customFormat="1" ht="14.25" customHeight="1" x14ac:dyDescent="0.2">
      <c r="A10" s="168"/>
      <c r="B10" s="168"/>
      <c r="C10" s="168"/>
      <c r="D10" s="168"/>
      <c r="E10" s="168"/>
      <c r="F10" s="168"/>
      <c r="G10" s="168"/>
      <c r="H10" s="168"/>
      <c r="I10" s="168"/>
      <c r="J10" s="168"/>
      <c r="K10" s="168"/>
      <c r="M10" s="168"/>
      <c r="N10" s="168"/>
      <c r="O10" s="168"/>
      <c r="P10" s="168"/>
      <c r="R10" s="175"/>
      <c r="S10" s="174"/>
      <c r="T10" s="176"/>
      <c r="U10" s="176"/>
      <c r="V10" s="177"/>
      <c r="W10" s="176"/>
    </row>
    <row r="11" spans="1:23" s="22" customFormat="1" ht="15" x14ac:dyDescent="0.2">
      <c r="A11" s="26" t="str">
        <f xml:space="preserve"> "Délka / Distance: " &amp; CTRL!B3 &amp; " km"</f>
        <v>Délka / Distance: 9,2 km</v>
      </c>
      <c r="B11" s="27"/>
      <c r="C11" s="27"/>
      <c r="D11" s="27"/>
      <c r="E11" s="58"/>
      <c r="F11" s="58"/>
      <c r="G11" s="58"/>
      <c r="H11" s="58"/>
      <c r="I11" s="58"/>
      <c r="J11" s="58"/>
      <c r="K11" s="58" t="s">
        <v>235</v>
      </c>
      <c r="M11" s="58"/>
      <c r="N11" s="58"/>
      <c r="O11" s="58"/>
      <c r="P11" s="58"/>
      <c r="R11" s="175"/>
      <c r="S11" s="174"/>
      <c r="T11" s="176"/>
      <c r="U11" s="176"/>
      <c r="V11" s="177"/>
      <c r="W11" s="176"/>
    </row>
    <row r="12" spans="1:23" s="71" customFormat="1" ht="13.7" customHeight="1" x14ac:dyDescent="0.25">
      <c r="A12" s="55">
        <v>1</v>
      </c>
      <c r="B12" s="115">
        <v>17</v>
      </c>
      <c r="C12" s="65" t="str">
        <f t="shared" ref="C12:C43" si="0">VLOOKUP(B12,STARTOVKA,2,0)</f>
        <v>GER19980912</v>
      </c>
      <c r="D12" s="66" t="str">
        <f t="shared" ref="D12:D43" si="1">VLOOKUP(B12,STARTOVKA,3,0)</f>
        <v>CLAUSS Marc</v>
      </c>
      <c r="E12" s="67" t="str">
        <f t="shared" ref="E12:E43" si="2">VLOOKUP(B12,STARTOVKA,4,0)</f>
        <v>JUNIOREN SCHWALBE TEAM SACHSEN</v>
      </c>
      <c r="F12" s="68" t="str">
        <f t="shared" ref="F12:F43" si="3">VLOOKUP(B12,STARTOVKA,5,0)</f>
        <v>SAC 135276</v>
      </c>
      <c r="G12" s="69" t="str">
        <f t="shared" ref="G12:G43" si="4">VLOOKUP(B12,STARTOVKA,6,0)</f>
        <v>CADET</v>
      </c>
      <c r="H12" s="69" t="str">
        <f t="shared" ref="H12:H43" si="5">VLOOKUP(B12,STARTOVKA,7,0)</f>
        <v>SCW</v>
      </c>
      <c r="I12" s="70">
        <v>0.13841435185185186</v>
      </c>
      <c r="J12" s="33">
        <f t="shared" ref="J12:J43" si="6">I12-$I$12</f>
        <v>0</v>
      </c>
      <c r="K12" s="33">
        <f t="shared" ref="K12:K43" si="7">SUM(M12:N12)</f>
        <v>1.1574074074074073E-4</v>
      </c>
      <c r="M12" s="33"/>
      <c r="N12" s="33">
        <v>1.1574074074074073E-4</v>
      </c>
      <c r="O12" s="33">
        <f t="shared" ref="O12:O43" si="8">VLOOKUP(B12,ACTIVERIDERS1,8,0)</f>
        <v>7.8287037037037044E-2</v>
      </c>
      <c r="P12" s="203">
        <f t="shared" ref="P12:P43" si="9">I12-K12+O12</f>
        <v>0.21658564814814815</v>
      </c>
      <c r="R12" s="178">
        <v>17</v>
      </c>
      <c r="S12" s="179">
        <v>1</v>
      </c>
      <c r="T12" s="177">
        <f>IF(R12&lt;&gt;"",R12,"")</f>
        <v>17</v>
      </c>
      <c r="U12" s="180">
        <v>1</v>
      </c>
      <c r="V12" s="181">
        <v>1</v>
      </c>
      <c r="W12" s="177">
        <f t="shared" ref="W12:W43" si="10">SUMIF(T:T,V:V,U:U)</f>
        <v>0</v>
      </c>
    </row>
    <row r="13" spans="1:23" s="71" customFormat="1" ht="13.7" customHeight="1" x14ac:dyDescent="0.25">
      <c r="A13" s="55">
        <v>2</v>
      </c>
      <c r="B13" s="115">
        <v>76</v>
      </c>
      <c r="C13" s="65" t="e">
        <f t="shared" si="0"/>
        <v>#N/A</v>
      </c>
      <c r="D13" s="66" t="e">
        <f t="shared" si="1"/>
        <v>#N/A</v>
      </c>
      <c r="E13" s="67" t="e">
        <f t="shared" si="2"/>
        <v>#N/A</v>
      </c>
      <c r="F13" s="68" t="e">
        <f t="shared" si="3"/>
        <v>#N/A</v>
      </c>
      <c r="G13" s="69" t="e">
        <f t="shared" si="4"/>
        <v>#N/A</v>
      </c>
      <c r="H13" s="69" t="e">
        <f t="shared" si="5"/>
        <v>#N/A</v>
      </c>
      <c r="I13" s="70">
        <v>0.13841435185185186</v>
      </c>
      <c r="J13" s="33">
        <f t="shared" si="6"/>
        <v>0</v>
      </c>
      <c r="K13" s="33">
        <f t="shared" si="7"/>
        <v>6.9444444444444444E-5</v>
      </c>
      <c r="M13" s="33"/>
      <c r="N13" s="33">
        <v>6.9444444444444444E-5</v>
      </c>
      <c r="O13" s="33" t="e">
        <f t="shared" si="8"/>
        <v>#N/A</v>
      </c>
      <c r="P13" s="203" t="e">
        <f t="shared" si="9"/>
        <v>#N/A</v>
      </c>
      <c r="R13" s="178">
        <v>76</v>
      </c>
      <c r="S13" s="179">
        <v>2</v>
      </c>
      <c r="T13" s="177">
        <f t="shared" ref="T13:T76" si="11">IF(R13&lt;&gt;"",R13,"")</f>
        <v>76</v>
      </c>
      <c r="U13" s="180">
        <v>1</v>
      </c>
      <c r="V13" s="181">
        <v>2</v>
      </c>
      <c r="W13" s="177">
        <f t="shared" si="10"/>
        <v>0</v>
      </c>
    </row>
    <row r="14" spans="1:23" s="71" customFormat="1" ht="13.7" customHeight="1" x14ac:dyDescent="0.25">
      <c r="A14" s="55">
        <v>3</v>
      </c>
      <c r="B14" s="115">
        <v>107</v>
      </c>
      <c r="C14" s="65" t="str">
        <f t="shared" si="0"/>
        <v>CZE19970110</v>
      </c>
      <c r="D14" s="66" t="str">
        <f t="shared" si="1"/>
        <v xml:space="preserve">KŘIKAVA Jakub </v>
      </c>
      <c r="E14" s="67" t="str">
        <f t="shared" si="2"/>
        <v xml:space="preserve">TJ ZČE CYKLISTIKA PLZEŇ </v>
      </c>
      <c r="F14" s="68">
        <f t="shared" si="3"/>
        <v>9167</v>
      </c>
      <c r="G14" s="69" t="str">
        <f t="shared" si="4"/>
        <v>JUNIOR*</v>
      </c>
      <c r="H14" s="69" t="str">
        <f t="shared" si="5"/>
        <v>LOU</v>
      </c>
      <c r="I14" s="70">
        <v>0.13841435185185186</v>
      </c>
      <c r="J14" s="33">
        <f t="shared" si="6"/>
        <v>0</v>
      </c>
      <c r="K14" s="33">
        <f t="shared" si="7"/>
        <v>4.6296296296296294E-5</v>
      </c>
      <c r="M14" s="33"/>
      <c r="N14" s="33">
        <v>4.6296296296296294E-5</v>
      </c>
      <c r="O14" s="33">
        <f t="shared" si="8"/>
        <v>7.8287037037037044E-2</v>
      </c>
      <c r="P14" s="203">
        <f t="shared" si="9"/>
        <v>0.21665509259259261</v>
      </c>
      <c r="R14" s="178">
        <v>107</v>
      </c>
      <c r="S14" s="179">
        <v>3</v>
      </c>
      <c r="T14" s="177">
        <f t="shared" si="11"/>
        <v>107</v>
      </c>
      <c r="U14" s="180">
        <v>1</v>
      </c>
      <c r="V14" s="181">
        <v>3</v>
      </c>
      <c r="W14" s="177">
        <f t="shared" si="10"/>
        <v>1</v>
      </c>
    </row>
    <row r="15" spans="1:23" s="71" customFormat="1" ht="13.7" customHeight="1" x14ac:dyDescent="0.25">
      <c r="A15" s="55">
        <v>4</v>
      </c>
      <c r="B15" s="115">
        <v>74</v>
      </c>
      <c r="C15" s="65" t="str">
        <f t="shared" si="0"/>
        <v>SVK19980324</v>
      </c>
      <c r="D15" s="66" t="str">
        <f t="shared" si="1"/>
        <v>KOVÁČ Milan</v>
      </c>
      <c r="E15" s="67" t="str">
        <f t="shared" si="2"/>
        <v>SLÁVIA ŠG TRENČÍN</v>
      </c>
      <c r="F15" s="68">
        <f t="shared" si="3"/>
        <v>5908</v>
      </c>
      <c r="G15" s="69" t="str">
        <f t="shared" si="4"/>
        <v>CADET</v>
      </c>
      <c r="H15" s="69" t="str">
        <f t="shared" si="5"/>
        <v>SLA</v>
      </c>
      <c r="I15" s="70">
        <v>0.13841435185185186</v>
      </c>
      <c r="J15" s="33">
        <f t="shared" si="6"/>
        <v>0</v>
      </c>
      <c r="K15" s="33">
        <f t="shared" si="7"/>
        <v>0</v>
      </c>
      <c r="M15" s="33"/>
      <c r="N15" s="33"/>
      <c r="O15" s="33">
        <f t="shared" si="8"/>
        <v>8.7870370370370376E-2</v>
      </c>
      <c r="P15" s="203">
        <f t="shared" si="9"/>
        <v>0.22628472222222223</v>
      </c>
      <c r="R15" s="178">
        <v>74</v>
      </c>
      <c r="S15" s="179">
        <v>4</v>
      </c>
      <c r="T15" s="177">
        <f t="shared" si="11"/>
        <v>74</v>
      </c>
      <c r="U15" s="180">
        <v>1</v>
      </c>
      <c r="V15" s="181">
        <v>5</v>
      </c>
      <c r="W15" s="177">
        <f t="shared" si="10"/>
        <v>1</v>
      </c>
    </row>
    <row r="16" spans="1:23" s="71" customFormat="1" ht="13.7" customHeight="1" x14ac:dyDescent="0.25">
      <c r="A16" s="55">
        <v>5</v>
      </c>
      <c r="B16" s="115">
        <v>40</v>
      </c>
      <c r="C16" s="65" t="e">
        <f t="shared" si="0"/>
        <v>#N/A</v>
      </c>
      <c r="D16" s="66" t="e">
        <f t="shared" si="1"/>
        <v>#N/A</v>
      </c>
      <c r="E16" s="67" t="e">
        <f t="shared" si="2"/>
        <v>#N/A</v>
      </c>
      <c r="F16" s="68" t="e">
        <f t="shared" si="3"/>
        <v>#N/A</v>
      </c>
      <c r="G16" s="69" t="e">
        <f t="shared" si="4"/>
        <v>#N/A</v>
      </c>
      <c r="H16" s="69" t="e">
        <f t="shared" si="5"/>
        <v>#N/A</v>
      </c>
      <c r="I16" s="70">
        <v>0.13841435185185186</v>
      </c>
      <c r="J16" s="33">
        <f t="shared" si="6"/>
        <v>0</v>
      </c>
      <c r="K16" s="33">
        <f t="shared" si="7"/>
        <v>0</v>
      </c>
      <c r="M16" s="33"/>
      <c r="N16" s="33"/>
      <c r="O16" s="33" t="e">
        <f t="shared" si="8"/>
        <v>#N/A</v>
      </c>
      <c r="P16" s="203" t="e">
        <f t="shared" si="9"/>
        <v>#N/A</v>
      </c>
      <c r="R16" s="178">
        <v>40</v>
      </c>
      <c r="S16" s="179">
        <v>5</v>
      </c>
      <c r="T16" s="177">
        <f t="shared" si="11"/>
        <v>40</v>
      </c>
      <c r="U16" s="180">
        <v>1</v>
      </c>
      <c r="V16" s="181">
        <v>6</v>
      </c>
      <c r="W16" s="177">
        <f t="shared" si="10"/>
        <v>0</v>
      </c>
    </row>
    <row r="17" spans="1:23" s="71" customFormat="1" ht="13.7" customHeight="1" x14ac:dyDescent="0.25">
      <c r="A17" s="55">
        <v>6</v>
      </c>
      <c r="B17" s="115">
        <v>26</v>
      </c>
      <c r="C17" s="65" t="e">
        <f t="shared" si="0"/>
        <v>#N/A</v>
      </c>
      <c r="D17" s="66" t="e">
        <f t="shared" si="1"/>
        <v>#N/A</v>
      </c>
      <c r="E17" s="67" t="e">
        <f t="shared" si="2"/>
        <v>#N/A</v>
      </c>
      <c r="F17" s="68" t="e">
        <f t="shared" si="3"/>
        <v>#N/A</v>
      </c>
      <c r="G17" s="69" t="e">
        <f t="shared" si="4"/>
        <v>#N/A</v>
      </c>
      <c r="H17" s="69" t="e">
        <f t="shared" si="5"/>
        <v>#N/A</v>
      </c>
      <c r="I17" s="70">
        <v>0.13841435185185186</v>
      </c>
      <c r="J17" s="33">
        <f t="shared" si="6"/>
        <v>0</v>
      </c>
      <c r="K17" s="33">
        <f t="shared" si="7"/>
        <v>0</v>
      </c>
      <c r="M17" s="33"/>
      <c r="N17" s="33"/>
      <c r="O17" s="33" t="e">
        <f t="shared" si="8"/>
        <v>#N/A</v>
      </c>
      <c r="P17" s="203" t="e">
        <f t="shared" si="9"/>
        <v>#N/A</v>
      </c>
      <c r="R17" s="178">
        <v>26</v>
      </c>
      <c r="S17" s="179">
        <v>6</v>
      </c>
      <c r="T17" s="177">
        <f t="shared" si="11"/>
        <v>26</v>
      </c>
      <c r="U17" s="180">
        <v>1</v>
      </c>
      <c r="V17" s="181">
        <v>7</v>
      </c>
      <c r="W17" s="177">
        <f t="shared" si="10"/>
        <v>1</v>
      </c>
    </row>
    <row r="18" spans="1:23" s="71" customFormat="1" ht="13.7" customHeight="1" x14ac:dyDescent="0.25">
      <c r="A18" s="55">
        <v>7</v>
      </c>
      <c r="B18" s="115">
        <v>90</v>
      </c>
      <c r="C18" s="65" t="e">
        <f t="shared" si="0"/>
        <v>#N/A</v>
      </c>
      <c r="D18" s="66" t="e">
        <f t="shared" si="1"/>
        <v>#N/A</v>
      </c>
      <c r="E18" s="67" t="e">
        <f t="shared" si="2"/>
        <v>#N/A</v>
      </c>
      <c r="F18" s="68" t="e">
        <f t="shared" si="3"/>
        <v>#N/A</v>
      </c>
      <c r="G18" s="69" t="e">
        <f t="shared" si="4"/>
        <v>#N/A</v>
      </c>
      <c r="H18" s="69" t="e">
        <f t="shared" si="5"/>
        <v>#N/A</v>
      </c>
      <c r="I18" s="70">
        <v>0.13841435185185186</v>
      </c>
      <c r="J18" s="33">
        <f t="shared" si="6"/>
        <v>0</v>
      </c>
      <c r="K18" s="33">
        <f t="shared" si="7"/>
        <v>0</v>
      </c>
      <c r="M18" s="33"/>
      <c r="N18" s="33"/>
      <c r="O18" s="33" t="e">
        <f t="shared" si="8"/>
        <v>#N/A</v>
      </c>
      <c r="P18" s="203" t="e">
        <f t="shared" si="9"/>
        <v>#N/A</v>
      </c>
      <c r="R18" s="178">
        <v>90</v>
      </c>
      <c r="S18" s="179">
        <v>7</v>
      </c>
      <c r="T18" s="177">
        <f t="shared" si="11"/>
        <v>90</v>
      </c>
      <c r="U18" s="180">
        <v>1</v>
      </c>
      <c r="V18" s="181">
        <v>8</v>
      </c>
      <c r="W18" s="177">
        <f t="shared" si="10"/>
        <v>1</v>
      </c>
    </row>
    <row r="19" spans="1:23" s="71" customFormat="1" ht="13.7" customHeight="1" x14ac:dyDescent="0.25">
      <c r="A19" s="55">
        <v>8</v>
      </c>
      <c r="B19" s="115">
        <v>7</v>
      </c>
      <c r="C19" s="65" t="str">
        <f t="shared" si="0"/>
        <v>GER19970419</v>
      </c>
      <c r="D19" s="66" t="str">
        <f t="shared" si="1"/>
        <v>BURCHARDT Karl</v>
      </c>
      <c r="E19" s="67" t="str">
        <f t="shared" si="2"/>
        <v>RSC TURBINE ERFURT</v>
      </c>
      <c r="F19" s="68" t="str">
        <f t="shared" si="3"/>
        <v>THÜ173418</v>
      </c>
      <c r="G19" s="69" t="str">
        <f t="shared" si="4"/>
        <v>JUNIOR*</v>
      </c>
      <c r="H19" s="69" t="str">
        <f t="shared" si="5"/>
        <v>TUR</v>
      </c>
      <c r="I19" s="70">
        <v>0.13841435185185186</v>
      </c>
      <c r="J19" s="33">
        <f t="shared" si="6"/>
        <v>0</v>
      </c>
      <c r="K19" s="33">
        <f t="shared" si="7"/>
        <v>0</v>
      </c>
      <c r="M19" s="33"/>
      <c r="N19" s="33"/>
      <c r="O19" s="33">
        <f t="shared" si="8"/>
        <v>7.8287037037037044E-2</v>
      </c>
      <c r="P19" s="203">
        <f t="shared" si="9"/>
        <v>0.2167013888888889</v>
      </c>
      <c r="R19" s="178">
        <v>7</v>
      </c>
      <c r="S19" s="179">
        <v>8</v>
      </c>
      <c r="T19" s="177">
        <f t="shared" si="11"/>
        <v>7</v>
      </c>
      <c r="U19" s="180">
        <v>1</v>
      </c>
      <c r="V19" s="181">
        <v>9</v>
      </c>
      <c r="W19" s="177">
        <f t="shared" si="10"/>
        <v>1</v>
      </c>
    </row>
    <row r="20" spans="1:23" s="71" customFormat="1" ht="13.7" customHeight="1" x14ac:dyDescent="0.25">
      <c r="A20" s="55">
        <v>9</v>
      </c>
      <c r="B20" s="115">
        <v>101</v>
      </c>
      <c r="C20" s="65" t="str">
        <f t="shared" si="0"/>
        <v>CZE19970829</v>
      </c>
      <c r="D20" s="66" t="str">
        <f t="shared" si="1"/>
        <v xml:space="preserve">BAŘTIPÁN Josef </v>
      </c>
      <c r="E20" s="67" t="str">
        <f t="shared" si="2"/>
        <v xml:space="preserve">TJ STADION LOUNY </v>
      </c>
      <c r="F20" s="68">
        <f t="shared" si="3"/>
        <v>9818</v>
      </c>
      <c r="G20" s="69" t="str">
        <f t="shared" si="4"/>
        <v>JUNIOR*</v>
      </c>
      <c r="H20" s="69" t="str">
        <f t="shared" si="5"/>
        <v>LOU</v>
      </c>
      <c r="I20" s="70">
        <v>0.13841435185185186</v>
      </c>
      <c r="J20" s="33">
        <f t="shared" si="6"/>
        <v>0</v>
      </c>
      <c r="K20" s="33">
        <f t="shared" si="7"/>
        <v>0</v>
      </c>
      <c r="M20" s="33"/>
      <c r="N20" s="33"/>
      <c r="O20" s="33">
        <f t="shared" si="8"/>
        <v>7.8287037037037044E-2</v>
      </c>
      <c r="P20" s="203">
        <f t="shared" si="9"/>
        <v>0.2167013888888889</v>
      </c>
      <c r="R20" s="178">
        <v>101</v>
      </c>
      <c r="S20" s="179">
        <v>9</v>
      </c>
      <c r="T20" s="177">
        <f t="shared" si="11"/>
        <v>101</v>
      </c>
      <c r="U20" s="180">
        <v>1</v>
      </c>
      <c r="V20" s="181">
        <v>10</v>
      </c>
      <c r="W20" s="177">
        <f t="shared" si="10"/>
        <v>1</v>
      </c>
    </row>
    <row r="21" spans="1:23" s="71" customFormat="1" ht="13.7" customHeight="1" x14ac:dyDescent="0.25">
      <c r="A21" s="55">
        <v>10</v>
      </c>
      <c r="B21" s="115">
        <v>19</v>
      </c>
      <c r="C21" s="65" t="e">
        <f t="shared" si="0"/>
        <v>#N/A</v>
      </c>
      <c r="D21" s="66" t="e">
        <f t="shared" si="1"/>
        <v>#N/A</v>
      </c>
      <c r="E21" s="67" t="e">
        <f t="shared" si="2"/>
        <v>#N/A</v>
      </c>
      <c r="F21" s="68" t="e">
        <f t="shared" si="3"/>
        <v>#N/A</v>
      </c>
      <c r="G21" s="69" t="e">
        <f t="shared" si="4"/>
        <v>#N/A</v>
      </c>
      <c r="H21" s="69" t="e">
        <f t="shared" si="5"/>
        <v>#N/A</v>
      </c>
      <c r="I21" s="70">
        <v>0.13841435185185186</v>
      </c>
      <c r="J21" s="33">
        <f t="shared" si="6"/>
        <v>0</v>
      </c>
      <c r="K21" s="33">
        <f t="shared" si="7"/>
        <v>0</v>
      </c>
      <c r="M21" s="33"/>
      <c r="N21" s="33"/>
      <c r="O21" s="33" t="e">
        <f t="shared" si="8"/>
        <v>#N/A</v>
      </c>
      <c r="P21" s="203" t="e">
        <f t="shared" si="9"/>
        <v>#N/A</v>
      </c>
      <c r="R21" s="178">
        <v>19</v>
      </c>
      <c r="S21" s="179">
        <v>10</v>
      </c>
      <c r="T21" s="177">
        <f t="shared" si="11"/>
        <v>19</v>
      </c>
      <c r="U21" s="180">
        <v>1</v>
      </c>
      <c r="V21" s="181">
        <v>11</v>
      </c>
      <c r="W21" s="177">
        <f t="shared" si="10"/>
        <v>1</v>
      </c>
    </row>
    <row r="22" spans="1:23" s="71" customFormat="1" ht="13.7" customHeight="1" x14ac:dyDescent="0.25">
      <c r="A22" s="55">
        <v>11</v>
      </c>
      <c r="B22" s="115">
        <v>80</v>
      </c>
      <c r="C22" s="65" t="e">
        <f t="shared" si="0"/>
        <v>#N/A</v>
      </c>
      <c r="D22" s="66" t="e">
        <f t="shared" si="1"/>
        <v>#N/A</v>
      </c>
      <c r="E22" s="67" t="e">
        <f t="shared" si="2"/>
        <v>#N/A</v>
      </c>
      <c r="F22" s="68" t="e">
        <f t="shared" si="3"/>
        <v>#N/A</v>
      </c>
      <c r="G22" s="69" t="e">
        <f t="shared" si="4"/>
        <v>#N/A</v>
      </c>
      <c r="H22" s="69" t="e">
        <f t="shared" si="5"/>
        <v>#N/A</v>
      </c>
      <c r="I22" s="70">
        <v>0.13841435185185186</v>
      </c>
      <c r="J22" s="33">
        <f t="shared" si="6"/>
        <v>0</v>
      </c>
      <c r="K22" s="33">
        <f t="shared" si="7"/>
        <v>0</v>
      </c>
      <c r="M22" s="33"/>
      <c r="N22" s="33"/>
      <c r="O22" s="33" t="e">
        <f t="shared" si="8"/>
        <v>#N/A</v>
      </c>
      <c r="P22" s="203" t="e">
        <f t="shared" si="9"/>
        <v>#N/A</v>
      </c>
      <c r="R22" s="178">
        <v>80</v>
      </c>
      <c r="S22" s="179">
        <v>11</v>
      </c>
      <c r="T22" s="177">
        <f t="shared" si="11"/>
        <v>80</v>
      </c>
      <c r="U22" s="180">
        <v>1</v>
      </c>
      <c r="V22" s="181">
        <v>12</v>
      </c>
      <c r="W22" s="177">
        <f t="shared" si="10"/>
        <v>1</v>
      </c>
    </row>
    <row r="23" spans="1:23" s="71" customFormat="1" ht="13.7" customHeight="1" x14ac:dyDescent="0.25">
      <c r="A23" s="55">
        <v>12</v>
      </c>
      <c r="B23" s="115">
        <v>95</v>
      </c>
      <c r="C23" s="65" t="str">
        <f t="shared" si="0"/>
        <v>CZE19970813</v>
      </c>
      <c r="D23" s="66" t="str">
        <f t="shared" si="1"/>
        <v xml:space="preserve">LAFUNTÁL Robert </v>
      </c>
      <c r="E23" s="67" t="str">
        <f t="shared" si="2"/>
        <v xml:space="preserve">TJ FAVORIT BRNO </v>
      </c>
      <c r="F23" s="68">
        <f t="shared" si="3"/>
        <v>13204</v>
      </c>
      <c r="G23" s="69" t="str">
        <f t="shared" si="4"/>
        <v>JUNIOR*</v>
      </c>
      <c r="H23" s="69" t="str">
        <f t="shared" si="5"/>
        <v>FAV</v>
      </c>
      <c r="I23" s="70">
        <v>0.13841435185185186</v>
      </c>
      <c r="J23" s="33">
        <f t="shared" si="6"/>
        <v>0</v>
      </c>
      <c r="K23" s="33">
        <f t="shared" si="7"/>
        <v>0</v>
      </c>
      <c r="M23" s="33"/>
      <c r="N23" s="33"/>
      <c r="O23" s="33">
        <f t="shared" si="8"/>
        <v>7.8287037037037044E-2</v>
      </c>
      <c r="P23" s="203">
        <f t="shared" si="9"/>
        <v>0.2167013888888889</v>
      </c>
      <c r="R23" s="178">
        <v>95</v>
      </c>
      <c r="S23" s="179">
        <v>12</v>
      </c>
      <c r="T23" s="177">
        <f t="shared" si="11"/>
        <v>95</v>
      </c>
      <c r="U23" s="180">
        <v>1</v>
      </c>
      <c r="V23" s="181">
        <v>13</v>
      </c>
      <c r="W23" s="177">
        <f t="shared" si="10"/>
        <v>0</v>
      </c>
    </row>
    <row r="24" spans="1:23" s="71" customFormat="1" ht="13.7" customHeight="1" x14ac:dyDescent="0.25">
      <c r="A24" s="55">
        <v>13</v>
      </c>
      <c r="B24" s="115">
        <v>59</v>
      </c>
      <c r="C24" s="65" t="str">
        <f t="shared" si="0"/>
        <v>CZE19960727</v>
      </c>
      <c r="D24" s="66" t="str">
        <f t="shared" si="1"/>
        <v xml:space="preserve">PREJDA Václav </v>
      </c>
      <c r="E24" s="67" t="str">
        <f t="shared" si="2"/>
        <v xml:space="preserve">SK JIŘÍ TEAM OSTRAVA </v>
      </c>
      <c r="F24" s="68">
        <f t="shared" si="3"/>
        <v>16035</v>
      </c>
      <c r="G24" s="69" t="str">
        <f t="shared" si="4"/>
        <v>JUNIOR</v>
      </c>
      <c r="H24" s="69" t="str">
        <f t="shared" si="5"/>
        <v>GLI</v>
      </c>
      <c r="I24" s="70">
        <v>0.13841435185185186</v>
      </c>
      <c r="J24" s="33">
        <f t="shared" si="6"/>
        <v>0</v>
      </c>
      <c r="K24" s="33">
        <f t="shared" si="7"/>
        <v>0</v>
      </c>
      <c r="M24" s="33"/>
      <c r="N24" s="33"/>
      <c r="O24" s="33">
        <f t="shared" si="8"/>
        <v>7.8287037037037044E-2</v>
      </c>
      <c r="P24" s="203">
        <f t="shared" si="9"/>
        <v>0.2167013888888889</v>
      </c>
      <c r="R24" s="178">
        <v>59</v>
      </c>
      <c r="S24" s="179">
        <v>13</v>
      </c>
      <c r="T24" s="177">
        <f t="shared" si="11"/>
        <v>59</v>
      </c>
      <c r="U24" s="180">
        <v>1</v>
      </c>
      <c r="V24" s="181">
        <v>14</v>
      </c>
      <c r="W24" s="177">
        <f t="shared" si="10"/>
        <v>1</v>
      </c>
    </row>
    <row r="25" spans="1:23" s="71" customFormat="1" ht="13.7" customHeight="1" x14ac:dyDescent="0.25">
      <c r="A25" s="55">
        <v>14</v>
      </c>
      <c r="B25" s="115">
        <v>96</v>
      </c>
      <c r="C25" s="65" t="str">
        <f t="shared" si="0"/>
        <v>CZE19960516</v>
      </c>
      <c r="D25" s="66" t="str">
        <f t="shared" si="1"/>
        <v xml:space="preserve">SCHMIDT Vít </v>
      </c>
      <c r="E25" s="67" t="str">
        <f t="shared" si="2"/>
        <v xml:space="preserve">TJ FAVORIT BRNO </v>
      </c>
      <c r="F25" s="68">
        <f t="shared" si="3"/>
        <v>8369</v>
      </c>
      <c r="G25" s="69" t="str">
        <f t="shared" si="4"/>
        <v>JUNIOR</v>
      </c>
      <c r="H25" s="69" t="str">
        <f t="shared" si="5"/>
        <v>FAV</v>
      </c>
      <c r="I25" s="70">
        <v>0.13841435185185186</v>
      </c>
      <c r="J25" s="33">
        <f t="shared" si="6"/>
        <v>0</v>
      </c>
      <c r="K25" s="33">
        <f t="shared" si="7"/>
        <v>0</v>
      </c>
      <c r="M25" s="33"/>
      <c r="N25" s="33"/>
      <c r="O25" s="33">
        <f t="shared" si="8"/>
        <v>7.8287037037037044E-2</v>
      </c>
      <c r="P25" s="203">
        <f t="shared" si="9"/>
        <v>0.2167013888888889</v>
      </c>
      <c r="R25" s="178">
        <v>96</v>
      </c>
      <c r="S25" s="179">
        <v>14</v>
      </c>
      <c r="T25" s="177">
        <f t="shared" si="11"/>
        <v>96</v>
      </c>
      <c r="U25" s="180">
        <v>1</v>
      </c>
      <c r="V25" s="181">
        <v>15</v>
      </c>
      <c r="W25" s="177">
        <f t="shared" si="10"/>
        <v>1</v>
      </c>
    </row>
    <row r="26" spans="1:23" s="71" customFormat="1" ht="13.7" customHeight="1" x14ac:dyDescent="0.25">
      <c r="A26" s="55">
        <v>15</v>
      </c>
      <c r="B26" s="115">
        <v>3</v>
      </c>
      <c r="C26" s="65" t="str">
        <f t="shared" si="0"/>
        <v>GER19970102</v>
      </c>
      <c r="D26" s="66" t="str">
        <f t="shared" si="1"/>
        <v>ZEISE Paul</v>
      </c>
      <c r="E26" s="67" t="str">
        <f t="shared" si="2"/>
        <v>RSC TURBINE ERFURT</v>
      </c>
      <c r="F26" s="68" t="str">
        <f t="shared" si="3"/>
        <v>THÜ173430</v>
      </c>
      <c r="G26" s="69" t="str">
        <f t="shared" si="4"/>
        <v>JUNIOR*</v>
      </c>
      <c r="H26" s="69" t="str">
        <f t="shared" si="5"/>
        <v>TUR</v>
      </c>
      <c r="I26" s="70">
        <v>0.13841435185185186</v>
      </c>
      <c r="J26" s="33">
        <f t="shared" si="6"/>
        <v>0</v>
      </c>
      <c r="K26" s="33">
        <f t="shared" si="7"/>
        <v>0</v>
      </c>
      <c r="M26" s="33"/>
      <c r="N26" s="33"/>
      <c r="O26" s="33">
        <f t="shared" si="8"/>
        <v>7.8287037037037044E-2</v>
      </c>
      <c r="P26" s="203">
        <f t="shared" si="9"/>
        <v>0.2167013888888889</v>
      </c>
      <c r="R26" s="178">
        <v>3</v>
      </c>
      <c r="S26" s="179">
        <v>15</v>
      </c>
      <c r="T26" s="177">
        <f t="shared" si="11"/>
        <v>3</v>
      </c>
      <c r="U26" s="180">
        <v>1</v>
      </c>
      <c r="V26" s="181">
        <v>17</v>
      </c>
      <c r="W26" s="177">
        <f t="shared" si="10"/>
        <v>1</v>
      </c>
    </row>
    <row r="27" spans="1:23" s="71" customFormat="1" ht="13.7" customHeight="1" x14ac:dyDescent="0.25">
      <c r="A27" s="55">
        <v>16</v>
      </c>
      <c r="B27" s="115">
        <v>124</v>
      </c>
      <c r="C27" s="65" t="str">
        <f t="shared" si="0"/>
        <v>CZE19970613</v>
      </c>
      <c r="D27" s="66" t="str">
        <f t="shared" si="1"/>
        <v xml:space="preserve">ŠÁNA Jiří </v>
      </c>
      <c r="E27" s="67" t="str">
        <f t="shared" si="2"/>
        <v xml:space="preserve">SKC TUFO PROSTĚJOV </v>
      </c>
      <c r="F27" s="68">
        <f t="shared" si="3"/>
        <v>8743</v>
      </c>
      <c r="G27" s="69" t="str">
        <f t="shared" si="4"/>
        <v>JUNIOR*</v>
      </c>
      <c r="H27" s="69" t="str">
        <f t="shared" si="5"/>
        <v>SKC</v>
      </c>
      <c r="I27" s="70">
        <v>0.13841435185185186</v>
      </c>
      <c r="J27" s="33">
        <f t="shared" si="6"/>
        <v>0</v>
      </c>
      <c r="K27" s="33">
        <f t="shared" si="7"/>
        <v>0</v>
      </c>
      <c r="M27" s="33"/>
      <c r="N27" s="33"/>
      <c r="O27" s="33">
        <f t="shared" si="8"/>
        <v>7.8287037037037044E-2</v>
      </c>
      <c r="P27" s="203">
        <f t="shared" si="9"/>
        <v>0.2167013888888889</v>
      </c>
      <c r="R27" s="178">
        <v>124</v>
      </c>
      <c r="S27" s="179">
        <v>16</v>
      </c>
      <c r="T27" s="177">
        <f t="shared" si="11"/>
        <v>124</v>
      </c>
      <c r="U27" s="180">
        <v>1</v>
      </c>
      <c r="V27" s="181">
        <v>18</v>
      </c>
      <c r="W27" s="177">
        <f t="shared" si="10"/>
        <v>1</v>
      </c>
    </row>
    <row r="28" spans="1:23" s="71" customFormat="1" ht="13.7" customHeight="1" x14ac:dyDescent="0.25">
      <c r="A28" s="55">
        <v>17</v>
      </c>
      <c r="B28" s="115">
        <v>11</v>
      </c>
      <c r="C28" s="65" t="str">
        <f t="shared" si="0"/>
        <v>GER19961026</v>
      </c>
      <c r="D28" s="66" t="str">
        <f t="shared" si="1"/>
        <v>FRANZ Paul</v>
      </c>
      <c r="E28" s="67" t="str">
        <f t="shared" si="2"/>
        <v>JUNIOREN SCHWALBE TEAM SACHSEN</v>
      </c>
      <c r="F28" s="68" t="str">
        <f t="shared" si="3"/>
        <v>SAC 134886</v>
      </c>
      <c r="G28" s="69" t="str">
        <f t="shared" si="4"/>
        <v>JUNIOR</v>
      </c>
      <c r="H28" s="69" t="str">
        <f t="shared" si="5"/>
        <v>SCW</v>
      </c>
      <c r="I28" s="70">
        <v>0.13841435185185186</v>
      </c>
      <c r="J28" s="33">
        <f t="shared" si="6"/>
        <v>0</v>
      </c>
      <c r="K28" s="33">
        <f t="shared" si="7"/>
        <v>0</v>
      </c>
      <c r="M28" s="33"/>
      <c r="N28" s="33"/>
      <c r="O28" s="33">
        <f t="shared" si="8"/>
        <v>7.8287037037037044E-2</v>
      </c>
      <c r="P28" s="203">
        <f t="shared" si="9"/>
        <v>0.2167013888888889</v>
      </c>
      <c r="R28" s="178">
        <v>11</v>
      </c>
      <c r="S28" s="179">
        <v>17</v>
      </c>
      <c r="T28" s="177">
        <f t="shared" si="11"/>
        <v>11</v>
      </c>
      <c r="U28" s="180">
        <v>1</v>
      </c>
      <c r="V28" s="181">
        <v>19</v>
      </c>
      <c r="W28" s="177">
        <f t="shared" si="10"/>
        <v>1</v>
      </c>
    </row>
    <row r="29" spans="1:23" s="71" customFormat="1" ht="13.7" customHeight="1" x14ac:dyDescent="0.25">
      <c r="A29" s="55">
        <v>18</v>
      </c>
      <c r="B29" s="115">
        <v>115</v>
      </c>
      <c r="C29" s="65" t="str">
        <f t="shared" si="0"/>
        <v>GER19961029</v>
      </c>
      <c r="D29" s="66" t="str">
        <f t="shared" si="1"/>
        <v>KOCH Chrisitan</v>
      </c>
      <c r="E29" s="67" t="str">
        <f t="shared" si="2"/>
        <v>TEAM BRANDENBURG - RSC COTTBUS</v>
      </c>
      <c r="F29" s="68" t="str">
        <f t="shared" si="3"/>
        <v>043833-11</v>
      </c>
      <c r="G29" s="69" t="str">
        <f t="shared" si="4"/>
        <v>JUNIOR</v>
      </c>
      <c r="H29" s="69" t="str">
        <f t="shared" si="5"/>
        <v>COT</v>
      </c>
      <c r="I29" s="70">
        <v>0.13841435185185186</v>
      </c>
      <c r="J29" s="33">
        <f t="shared" si="6"/>
        <v>0</v>
      </c>
      <c r="K29" s="33">
        <f t="shared" si="7"/>
        <v>0</v>
      </c>
      <c r="M29" s="33"/>
      <c r="N29" s="33"/>
      <c r="O29" s="33">
        <f t="shared" si="8"/>
        <v>7.8263888888888897E-2</v>
      </c>
      <c r="P29" s="203">
        <f t="shared" si="9"/>
        <v>0.21667824074074077</v>
      </c>
      <c r="R29" s="178">
        <v>115</v>
      </c>
      <c r="S29" s="179">
        <v>18</v>
      </c>
      <c r="T29" s="177">
        <f t="shared" si="11"/>
        <v>115</v>
      </c>
      <c r="U29" s="180">
        <v>1</v>
      </c>
      <c r="V29" s="181">
        <v>21</v>
      </c>
      <c r="W29" s="177">
        <f t="shared" si="10"/>
        <v>0</v>
      </c>
    </row>
    <row r="30" spans="1:23" s="71" customFormat="1" ht="13.7" customHeight="1" x14ac:dyDescent="0.25">
      <c r="A30" s="55">
        <v>19</v>
      </c>
      <c r="B30" s="115">
        <v>35</v>
      </c>
      <c r="C30" s="65" t="str">
        <f t="shared" si="0"/>
        <v>CZE19970320</v>
      </c>
      <c r="D30" s="66" t="str">
        <f t="shared" si="1"/>
        <v xml:space="preserve">KUTIŠ Martin </v>
      </c>
      <c r="E30" s="67" t="str">
        <f t="shared" si="2"/>
        <v>ALLTRAINING.CZ</v>
      </c>
      <c r="F30" s="68">
        <f t="shared" si="3"/>
        <v>19969</v>
      </c>
      <c r="G30" s="69" t="str">
        <f t="shared" si="4"/>
        <v>JUNIOR*</v>
      </c>
      <c r="H30" s="69" t="str">
        <f t="shared" si="5"/>
        <v>REM</v>
      </c>
      <c r="I30" s="70">
        <v>0.13841435185185186</v>
      </c>
      <c r="J30" s="33">
        <f t="shared" si="6"/>
        <v>0</v>
      </c>
      <c r="K30" s="33">
        <f t="shared" si="7"/>
        <v>0</v>
      </c>
      <c r="M30" s="33"/>
      <c r="N30" s="33"/>
      <c r="O30" s="33">
        <f t="shared" si="8"/>
        <v>7.8287037037037044E-2</v>
      </c>
      <c r="P30" s="203">
        <f t="shared" si="9"/>
        <v>0.2167013888888889</v>
      </c>
      <c r="R30" s="178">
        <v>35</v>
      </c>
      <c r="S30" s="179">
        <v>19</v>
      </c>
      <c r="T30" s="177">
        <f t="shared" si="11"/>
        <v>35</v>
      </c>
      <c r="U30" s="180">
        <v>1</v>
      </c>
      <c r="V30" s="181">
        <v>22</v>
      </c>
      <c r="W30" s="177">
        <f t="shared" si="10"/>
        <v>1</v>
      </c>
    </row>
    <row r="31" spans="1:23" s="71" customFormat="1" ht="13.7" customHeight="1" x14ac:dyDescent="0.25">
      <c r="A31" s="55">
        <v>20</v>
      </c>
      <c r="B31" s="115">
        <v>18</v>
      </c>
      <c r="C31" s="65" t="str">
        <f t="shared" si="0"/>
        <v>GER19980906</v>
      </c>
      <c r="D31" s="66" t="str">
        <f t="shared" si="1"/>
        <v>ZSCHOCKE Maximilian</v>
      </c>
      <c r="E31" s="67" t="str">
        <f t="shared" si="2"/>
        <v>JUNIOREN SCHWALBE TEAM SACHSEN</v>
      </c>
      <c r="F31" s="68" t="str">
        <f t="shared" si="3"/>
        <v>SAC 135079</v>
      </c>
      <c r="G31" s="69" t="str">
        <f t="shared" si="4"/>
        <v>CADET</v>
      </c>
      <c r="H31" s="69" t="str">
        <f t="shared" si="5"/>
        <v>SCW</v>
      </c>
      <c r="I31" s="70">
        <v>0.13841435185185186</v>
      </c>
      <c r="J31" s="33">
        <f t="shared" si="6"/>
        <v>0</v>
      </c>
      <c r="K31" s="33">
        <f t="shared" si="7"/>
        <v>0</v>
      </c>
      <c r="M31" s="33"/>
      <c r="N31" s="33"/>
      <c r="O31" s="33">
        <f t="shared" si="8"/>
        <v>7.8287037037037044E-2</v>
      </c>
      <c r="P31" s="203">
        <f t="shared" si="9"/>
        <v>0.2167013888888889</v>
      </c>
      <c r="R31" s="178">
        <v>18</v>
      </c>
      <c r="S31" s="179">
        <v>20</v>
      </c>
      <c r="T31" s="177">
        <f t="shared" si="11"/>
        <v>18</v>
      </c>
      <c r="U31" s="180">
        <v>1</v>
      </c>
      <c r="V31" s="181">
        <v>23</v>
      </c>
      <c r="W31" s="177">
        <f t="shared" si="10"/>
        <v>1</v>
      </c>
    </row>
    <row r="32" spans="1:23" s="71" customFormat="1" ht="13.7" customHeight="1" x14ac:dyDescent="0.25">
      <c r="A32" s="55">
        <v>21</v>
      </c>
      <c r="B32" s="115">
        <v>51</v>
      </c>
      <c r="C32" s="65" t="str">
        <f t="shared" si="0"/>
        <v>CZE19980726</v>
      </c>
      <c r="D32" s="66" t="str">
        <f t="shared" si="1"/>
        <v xml:space="preserve">POKORNÝ Petr </v>
      </c>
      <c r="E32" s="67" t="str">
        <f t="shared" si="2"/>
        <v xml:space="preserve">ACK STARÁ VES NAD ONDŘEJNICÍ </v>
      </c>
      <c r="F32" s="68">
        <f t="shared" si="3"/>
        <v>9870</v>
      </c>
      <c r="G32" s="69" t="str">
        <f t="shared" si="4"/>
        <v>CADET</v>
      </c>
      <c r="H32" s="69" t="str">
        <f t="shared" si="5"/>
        <v>GLI</v>
      </c>
      <c r="I32" s="70">
        <v>0.13841435185185186</v>
      </c>
      <c r="J32" s="33">
        <f t="shared" si="6"/>
        <v>0</v>
      </c>
      <c r="K32" s="33">
        <f t="shared" si="7"/>
        <v>0</v>
      </c>
      <c r="M32" s="33"/>
      <c r="N32" s="33"/>
      <c r="O32" s="33">
        <f t="shared" si="8"/>
        <v>7.8287037037037044E-2</v>
      </c>
      <c r="P32" s="203">
        <f t="shared" si="9"/>
        <v>0.2167013888888889</v>
      </c>
      <c r="R32" s="178">
        <v>51</v>
      </c>
      <c r="S32" s="179">
        <v>21</v>
      </c>
      <c r="T32" s="177">
        <f t="shared" si="11"/>
        <v>51</v>
      </c>
      <c r="U32" s="180">
        <v>1</v>
      </c>
      <c r="V32" s="181">
        <v>25</v>
      </c>
      <c r="W32" s="177">
        <f t="shared" si="10"/>
        <v>1</v>
      </c>
    </row>
    <row r="33" spans="1:23" s="71" customFormat="1" ht="13.7" customHeight="1" x14ac:dyDescent="0.25">
      <c r="A33" s="55">
        <v>22</v>
      </c>
      <c r="B33" s="115">
        <v>55</v>
      </c>
      <c r="C33" s="65" t="str">
        <f t="shared" si="0"/>
        <v>POL19981009</v>
      </c>
      <c r="D33" s="66" t="str">
        <f t="shared" si="1"/>
        <v>FABIAN Marcel</v>
      </c>
      <c r="E33" s="67" t="str">
        <f t="shared" si="2"/>
        <v>GRUPA KOLARSKA GLIWICE BA</v>
      </c>
      <c r="F33" s="68" t="str">
        <f t="shared" si="3"/>
        <v>SLA012</v>
      </c>
      <c r="G33" s="69" t="str">
        <f t="shared" si="4"/>
        <v>CADET</v>
      </c>
      <c r="H33" s="69" t="str">
        <f t="shared" si="5"/>
        <v>GLI</v>
      </c>
      <c r="I33" s="70">
        <v>0.13841435185185186</v>
      </c>
      <c r="J33" s="33">
        <f t="shared" si="6"/>
        <v>0</v>
      </c>
      <c r="K33" s="33">
        <f t="shared" si="7"/>
        <v>0</v>
      </c>
      <c r="M33" s="33"/>
      <c r="N33" s="33"/>
      <c r="O33" s="33">
        <f t="shared" si="8"/>
        <v>7.8287037037037044E-2</v>
      </c>
      <c r="P33" s="203">
        <f t="shared" si="9"/>
        <v>0.2167013888888889</v>
      </c>
      <c r="R33" s="178">
        <v>55</v>
      </c>
      <c r="S33" s="179">
        <v>22</v>
      </c>
      <c r="T33" s="177">
        <f t="shared" si="11"/>
        <v>55</v>
      </c>
      <c r="U33" s="180">
        <v>1</v>
      </c>
      <c r="V33" s="181">
        <v>26</v>
      </c>
      <c r="W33" s="177">
        <f t="shared" si="10"/>
        <v>1</v>
      </c>
    </row>
    <row r="34" spans="1:23" s="71" customFormat="1" ht="13.7" customHeight="1" x14ac:dyDescent="0.25">
      <c r="A34" s="55">
        <v>23</v>
      </c>
      <c r="B34" s="115">
        <v>89</v>
      </c>
      <c r="C34" s="65" t="e">
        <f t="shared" si="0"/>
        <v>#N/A</v>
      </c>
      <c r="D34" s="66" t="e">
        <f t="shared" si="1"/>
        <v>#N/A</v>
      </c>
      <c r="E34" s="67" t="e">
        <f t="shared" si="2"/>
        <v>#N/A</v>
      </c>
      <c r="F34" s="68" t="e">
        <f t="shared" si="3"/>
        <v>#N/A</v>
      </c>
      <c r="G34" s="69" t="e">
        <f t="shared" si="4"/>
        <v>#N/A</v>
      </c>
      <c r="H34" s="69" t="e">
        <f t="shared" si="5"/>
        <v>#N/A</v>
      </c>
      <c r="I34" s="70">
        <v>0.13841435185185186</v>
      </c>
      <c r="J34" s="33">
        <f t="shared" si="6"/>
        <v>0</v>
      </c>
      <c r="K34" s="33">
        <f t="shared" si="7"/>
        <v>0</v>
      </c>
      <c r="M34" s="33"/>
      <c r="N34" s="33"/>
      <c r="O34" s="33" t="e">
        <f t="shared" si="8"/>
        <v>#N/A</v>
      </c>
      <c r="P34" s="203" t="e">
        <f t="shared" si="9"/>
        <v>#N/A</v>
      </c>
      <c r="R34" s="178">
        <v>89</v>
      </c>
      <c r="S34" s="179">
        <v>23</v>
      </c>
      <c r="T34" s="177">
        <f t="shared" si="11"/>
        <v>89</v>
      </c>
      <c r="U34" s="180">
        <v>1</v>
      </c>
      <c r="V34" s="181">
        <v>27</v>
      </c>
      <c r="W34" s="177">
        <f t="shared" si="10"/>
        <v>1</v>
      </c>
    </row>
    <row r="35" spans="1:23" s="71" customFormat="1" ht="13.7" customHeight="1" x14ac:dyDescent="0.25">
      <c r="A35" s="55">
        <v>24</v>
      </c>
      <c r="B35" s="115">
        <v>50</v>
      </c>
      <c r="C35" s="65" t="str">
        <f t="shared" si="0"/>
        <v>CZE19960203</v>
      </c>
      <c r="D35" s="66" t="str">
        <f t="shared" si="1"/>
        <v xml:space="preserve">VRÁNA Dominik </v>
      </c>
      <c r="E35" s="67" t="str">
        <f t="shared" si="2"/>
        <v>KC KOOPERATIVA SG JABLONEC N.N</v>
      </c>
      <c r="F35" s="68">
        <f t="shared" si="3"/>
        <v>8884</v>
      </c>
      <c r="G35" s="69" t="str">
        <f t="shared" si="4"/>
        <v>JUNIOR</v>
      </c>
      <c r="H35" s="69" t="str">
        <f t="shared" si="5"/>
        <v>KOO</v>
      </c>
      <c r="I35" s="70">
        <v>0.13841435185185186</v>
      </c>
      <c r="J35" s="33">
        <f t="shared" si="6"/>
        <v>0</v>
      </c>
      <c r="K35" s="33">
        <f t="shared" si="7"/>
        <v>0</v>
      </c>
      <c r="M35" s="33"/>
      <c r="N35" s="33"/>
      <c r="O35" s="33">
        <f t="shared" si="8"/>
        <v>7.8287037037037044E-2</v>
      </c>
      <c r="P35" s="203">
        <f t="shared" si="9"/>
        <v>0.2167013888888889</v>
      </c>
      <c r="R35" s="178">
        <v>50</v>
      </c>
      <c r="S35" s="179">
        <v>24</v>
      </c>
      <c r="T35" s="177">
        <f t="shared" si="11"/>
        <v>50</v>
      </c>
      <c r="U35" s="180">
        <v>1</v>
      </c>
      <c r="V35" s="181">
        <v>28</v>
      </c>
      <c r="W35" s="177">
        <f t="shared" si="10"/>
        <v>1</v>
      </c>
    </row>
    <row r="36" spans="1:23" s="71" customFormat="1" ht="13.7" customHeight="1" x14ac:dyDescent="0.25">
      <c r="A36" s="55">
        <v>25</v>
      </c>
      <c r="B36" s="115">
        <v>111</v>
      </c>
      <c r="C36" s="65" t="str">
        <f t="shared" si="0"/>
        <v>GER19960410</v>
      </c>
      <c r="D36" s="66" t="str">
        <f t="shared" si="1"/>
        <v>BECKER Alexander</v>
      </c>
      <c r="E36" s="67" t="str">
        <f t="shared" si="2"/>
        <v>TEAM BRANDENBURG - RSC COTTBUS</v>
      </c>
      <c r="F36" s="68" t="str">
        <f t="shared" si="3"/>
        <v>042439-11</v>
      </c>
      <c r="G36" s="69" t="str">
        <f t="shared" si="4"/>
        <v>JUNIOR</v>
      </c>
      <c r="H36" s="69" t="str">
        <f t="shared" si="5"/>
        <v>COT</v>
      </c>
      <c r="I36" s="70">
        <v>0.13841435185185186</v>
      </c>
      <c r="J36" s="33">
        <f t="shared" si="6"/>
        <v>0</v>
      </c>
      <c r="K36" s="33">
        <f t="shared" si="7"/>
        <v>0</v>
      </c>
      <c r="M36" s="33"/>
      <c r="N36" s="33"/>
      <c r="O36" s="33">
        <f t="shared" si="8"/>
        <v>7.8287037037037044E-2</v>
      </c>
      <c r="P36" s="203">
        <f t="shared" si="9"/>
        <v>0.2167013888888889</v>
      </c>
      <c r="R36" s="178">
        <v>111</v>
      </c>
      <c r="S36" s="179">
        <v>25</v>
      </c>
      <c r="T36" s="177">
        <f t="shared" si="11"/>
        <v>111</v>
      </c>
      <c r="U36" s="180">
        <v>1</v>
      </c>
      <c r="V36" s="181">
        <v>29</v>
      </c>
      <c r="W36" s="177">
        <f t="shared" si="10"/>
        <v>0</v>
      </c>
    </row>
    <row r="37" spans="1:23" s="71" customFormat="1" ht="13.7" customHeight="1" x14ac:dyDescent="0.25">
      <c r="A37" s="55">
        <v>26</v>
      </c>
      <c r="B37" s="115">
        <v>62</v>
      </c>
      <c r="C37" s="65" t="str">
        <f t="shared" si="0"/>
        <v>POL19970228</v>
      </c>
      <c r="D37" s="66" t="str">
        <f t="shared" si="1"/>
        <v>SKIBIŃSKI Krzysztof</v>
      </c>
      <c r="E37" s="67" t="str">
        <f t="shared" si="2"/>
        <v xml:space="preserve">DSR AUTHOR GÓRNIK WAŁBRZYCH </v>
      </c>
      <c r="F37" s="68" t="str">
        <f t="shared" si="3"/>
        <v>DLS161</v>
      </c>
      <c r="G37" s="69" t="str">
        <f t="shared" si="4"/>
        <v>JUNIOR*</v>
      </c>
      <c r="H37" s="69" t="str">
        <f t="shared" si="5"/>
        <v>GOR</v>
      </c>
      <c r="I37" s="70">
        <v>0.13841435185185186</v>
      </c>
      <c r="J37" s="33">
        <f t="shared" si="6"/>
        <v>0</v>
      </c>
      <c r="K37" s="33">
        <f t="shared" si="7"/>
        <v>0</v>
      </c>
      <c r="M37" s="33"/>
      <c r="N37" s="33"/>
      <c r="O37" s="33">
        <f t="shared" si="8"/>
        <v>7.8287037037037044E-2</v>
      </c>
      <c r="P37" s="203">
        <f t="shared" si="9"/>
        <v>0.2167013888888889</v>
      </c>
      <c r="R37" s="178">
        <v>62</v>
      </c>
      <c r="S37" s="179">
        <v>26</v>
      </c>
      <c r="T37" s="177">
        <f t="shared" si="11"/>
        <v>62</v>
      </c>
      <c r="U37" s="180">
        <v>1</v>
      </c>
      <c r="V37" s="181">
        <v>30</v>
      </c>
      <c r="W37" s="177">
        <f t="shared" si="10"/>
        <v>1</v>
      </c>
    </row>
    <row r="38" spans="1:23" s="71" customFormat="1" ht="13.7" customHeight="1" x14ac:dyDescent="0.25">
      <c r="A38" s="55">
        <v>27</v>
      </c>
      <c r="B38" s="115">
        <v>100</v>
      </c>
      <c r="C38" s="65" t="e">
        <f t="shared" si="0"/>
        <v>#N/A</v>
      </c>
      <c r="D38" s="66" t="e">
        <f t="shared" si="1"/>
        <v>#N/A</v>
      </c>
      <c r="E38" s="67" t="e">
        <f t="shared" si="2"/>
        <v>#N/A</v>
      </c>
      <c r="F38" s="68" t="e">
        <f t="shared" si="3"/>
        <v>#N/A</v>
      </c>
      <c r="G38" s="69" t="e">
        <f t="shared" si="4"/>
        <v>#N/A</v>
      </c>
      <c r="H38" s="69" t="e">
        <f t="shared" si="5"/>
        <v>#N/A</v>
      </c>
      <c r="I38" s="70">
        <v>0.13841435185185186</v>
      </c>
      <c r="J38" s="33">
        <f t="shared" si="6"/>
        <v>0</v>
      </c>
      <c r="K38" s="33">
        <f t="shared" si="7"/>
        <v>0</v>
      </c>
      <c r="M38" s="33"/>
      <c r="N38" s="33"/>
      <c r="O38" s="33" t="e">
        <f t="shared" si="8"/>
        <v>#N/A</v>
      </c>
      <c r="P38" s="203" t="e">
        <f t="shared" si="9"/>
        <v>#N/A</v>
      </c>
      <c r="R38" s="178">
        <v>100</v>
      </c>
      <c r="S38" s="179">
        <v>27</v>
      </c>
      <c r="T38" s="177">
        <f t="shared" si="11"/>
        <v>100</v>
      </c>
      <c r="U38" s="180">
        <v>1</v>
      </c>
      <c r="V38" s="181">
        <v>31</v>
      </c>
      <c r="W38" s="177">
        <f t="shared" si="10"/>
        <v>1</v>
      </c>
    </row>
    <row r="39" spans="1:23" s="71" customFormat="1" ht="13.7" customHeight="1" x14ac:dyDescent="0.25">
      <c r="A39" s="55">
        <v>28</v>
      </c>
      <c r="B39" s="115">
        <v>104</v>
      </c>
      <c r="C39" s="65" t="str">
        <f t="shared" si="0"/>
        <v>CZE19960702</v>
      </c>
      <c r="D39" s="66" t="str">
        <f t="shared" si="1"/>
        <v>DULAJ Jan</v>
      </c>
      <c r="E39" s="67" t="str">
        <f t="shared" si="2"/>
        <v>SKP DUHA FORT LANŠKROUN</v>
      </c>
      <c r="F39" s="68">
        <f t="shared" si="3"/>
        <v>119368</v>
      </c>
      <c r="G39" s="69" t="str">
        <f t="shared" si="4"/>
        <v>JUNIOR</v>
      </c>
      <c r="H39" s="69" t="str">
        <f t="shared" si="5"/>
        <v>LOU</v>
      </c>
      <c r="I39" s="70">
        <v>0.13841435185185186</v>
      </c>
      <c r="J39" s="33">
        <f t="shared" si="6"/>
        <v>0</v>
      </c>
      <c r="K39" s="33">
        <f t="shared" si="7"/>
        <v>0</v>
      </c>
      <c r="M39" s="33"/>
      <c r="N39" s="33"/>
      <c r="O39" s="33" t="e">
        <f t="shared" si="8"/>
        <v>#N/A</v>
      </c>
      <c r="P39" s="203" t="e">
        <f t="shared" si="9"/>
        <v>#N/A</v>
      </c>
      <c r="R39" s="178">
        <v>104</v>
      </c>
      <c r="S39" s="179">
        <v>28</v>
      </c>
      <c r="T39" s="177">
        <f t="shared" si="11"/>
        <v>104</v>
      </c>
      <c r="U39" s="180">
        <v>1</v>
      </c>
      <c r="V39" s="181">
        <v>32</v>
      </c>
      <c r="W39" s="177">
        <f t="shared" si="10"/>
        <v>0</v>
      </c>
    </row>
    <row r="40" spans="1:23" s="71" customFormat="1" ht="13.7" customHeight="1" x14ac:dyDescent="0.25">
      <c r="A40" s="55">
        <v>29</v>
      </c>
      <c r="B40" s="115">
        <v>83</v>
      </c>
      <c r="C40" s="65" t="str">
        <f t="shared" si="0"/>
        <v>CZE19960724</v>
      </c>
      <c r="D40" s="66" t="str">
        <f t="shared" si="1"/>
        <v xml:space="preserve">BECHYNĚ Matěj </v>
      </c>
      <c r="E40" s="67" t="str">
        <f t="shared" si="2"/>
        <v>VZW TIELTSE RENNERSCLUB - JIELKER GELDHOF</v>
      </c>
      <c r="F40" s="68">
        <f t="shared" si="3"/>
        <v>14315</v>
      </c>
      <c r="G40" s="69" t="str">
        <f t="shared" si="4"/>
        <v>JUNIOR</v>
      </c>
      <c r="H40" s="69" t="str">
        <f t="shared" si="5"/>
        <v>KOV</v>
      </c>
      <c r="I40" s="70">
        <v>0.13841435185185186</v>
      </c>
      <c r="J40" s="33">
        <f t="shared" si="6"/>
        <v>0</v>
      </c>
      <c r="K40" s="33">
        <f t="shared" si="7"/>
        <v>0</v>
      </c>
      <c r="M40" s="33"/>
      <c r="N40" s="33"/>
      <c r="O40" s="33">
        <f t="shared" si="8"/>
        <v>7.8287037037037044E-2</v>
      </c>
      <c r="P40" s="203">
        <f t="shared" si="9"/>
        <v>0.2167013888888889</v>
      </c>
      <c r="R40" s="178">
        <v>83</v>
      </c>
      <c r="S40" s="179">
        <v>29</v>
      </c>
      <c r="T40" s="177">
        <f t="shared" si="11"/>
        <v>83</v>
      </c>
      <c r="U40" s="180">
        <v>1</v>
      </c>
      <c r="V40" s="181">
        <v>33</v>
      </c>
      <c r="W40" s="177">
        <f t="shared" si="10"/>
        <v>1</v>
      </c>
    </row>
    <row r="41" spans="1:23" s="71" customFormat="1" ht="13.7" customHeight="1" x14ac:dyDescent="0.25">
      <c r="A41" s="55">
        <v>30</v>
      </c>
      <c r="B41" s="115">
        <v>106</v>
      </c>
      <c r="C41" s="65" t="str">
        <f t="shared" si="0"/>
        <v>CZE19970109</v>
      </c>
      <c r="D41" s="66" t="str">
        <f t="shared" si="1"/>
        <v xml:space="preserve">SVATEK Miroslav </v>
      </c>
      <c r="E41" s="67" t="str">
        <f t="shared" si="2"/>
        <v xml:space="preserve">PROFI SPORT CHEB </v>
      </c>
      <c r="F41" s="68">
        <f t="shared" si="3"/>
        <v>9623</v>
      </c>
      <c r="G41" s="69" t="str">
        <f t="shared" si="4"/>
        <v>JUNIOR*</v>
      </c>
      <c r="H41" s="69" t="str">
        <f t="shared" si="5"/>
        <v>LOU</v>
      </c>
      <c r="I41" s="70">
        <v>0.13841435185185186</v>
      </c>
      <c r="J41" s="33">
        <f t="shared" si="6"/>
        <v>0</v>
      </c>
      <c r="K41" s="33">
        <f t="shared" si="7"/>
        <v>0</v>
      </c>
      <c r="M41" s="33"/>
      <c r="N41" s="33"/>
      <c r="O41" s="33">
        <f t="shared" si="8"/>
        <v>7.8287037037037044E-2</v>
      </c>
      <c r="P41" s="203">
        <f t="shared" si="9"/>
        <v>0.2167013888888889</v>
      </c>
      <c r="R41" s="178">
        <v>106</v>
      </c>
      <c r="S41" s="179">
        <v>30</v>
      </c>
      <c r="T41" s="177">
        <f t="shared" si="11"/>
        <v>106</v>
      </c>
      <c r="U41" s="180">
        <v>1</v>
      </c>
      <c r="V41" s="181">
        <v>34</v>
      </c>
      <c r="W41" s="177">
        <f t="shared" si="10"/>
        <v>0</v>
      </c>
    </row>
    <row r="42" spans="1:23" s="71" customFormat="1" ht="13.7" customHeight="1" x14ac:dyDescent="0.25">
      <c r="A42" s="55">
        <v>31</v>
      </c>
      <c r="B42" s="115">
        <v>48</v>
      </c>
      <c r="C42" s="65" t="str">
        <f t="shared" si="0"/>
        <v>CZE19981009</v>
      </c>
      <c r="D42" s="66" t="str">
        <f t="shared" si="1"/>
        <v xml:space="preserve">SIRŮČEK Václav </v>
      </c>
      <c r="E42" s="67" t="str">
        <f t="shared" si="2"/>
        <v>KC KOOPERATIVA SG JABLONEC N.N</v>
      </c>
      <c r="F42" s="68">
        <f t="shared" si="3"/>
        <v>8749</v>
      </c>
      <c r="G42" s="69" t="str">
        <f t="shared" si="4"/>
        <v>CADET</v>
      </c>
      <c r="H42" s="69" t="str">
        <f t="shared" si="5"/>
        <v>KOO</v>
      </c>
      <c r="I42" s="70">
        <v>0.13841435185185186</v>
      </c>
      <c r="J42" s="33">
        <f t="shared" si="6"/>
        <v>0</v>
      </c>
      <c r="K42" s="33">
        <f t="shared" si="7"/>
        <v>0</v>
      </c>
      <c r="M42" s="33"/>
      <c r="N42" s="33"/>
      <c r="O42" s="33">
        <f t="shared" si="8"/>
        <v>7.8287037037037044E-2</v>
      </c>
      <c r="P42" s="203">
        <f t="shared" si="9"/>
        <v>0.2167013888888889</v>
      </c>
      <c r="R42" s="178">
        <v>48</v>
      </c>
      <c r="S42" s="179">
        <v>31</v>
      </c>
      <c r="T42" s="177">
        <f t="shared" si="11"/>
        <v>48</v>
      </c>
      <c r="U42" s="180">
        <v>1</v>
      </c>
      <c r="V42" s="181">
        <v>35</v>
      </c>
      <c r="W42" s="177">
        <f t="shared" si="10"/>
        <v>1</v>
      </c>
    </row>
    <row r="43" spans="1:23" s="71" customFormat="1" ht="13.7" customHeight="1" x14ac:dyDescent="0.25">
      <c r="A43" s="55">
        <v>32</v>
      </c>
      <c r="B43" s="115">
        <v>14</v>
      </c>
      <c r="C43" s="65" t="str">
        <f t="shared" si="0"/>
        <v>GER19970806</v>
      </c>
      <c r="D43" s="66" t="str">
        <f t="shared" si="1"/>
        <v>BINAY Noah</v>
      </c>
      <c r="E43" s="67" t="str">
        <f t="shared" si="2"/>
        <v>JUNIOREN SCHWALBE TEAM SACHSEN</v>
      </c>
      <c r="F43" s="68" t="str">
        <f t="shared" si="3"/>
        <v>SAC 142218</v>
      </c>
      <c r="G43" s="69" t="str">
        <f t="shared" si="4"/>
        <v>JUNIOR*</v>
      </c>
      <c r="H43" s="69" t="str">
        <f t="shared" si="5"/>
        <v>SCW</v>
      </c>
      <c r="I43" s="70">
        <v>0.13841435185185186</v>
      </c>
      <c r="J43" s="33">
        <f t="shared" si="6"/>
        <v>0</v>
      </c>
      <c r="K43" s="33">
        <f t="shared" si="7"/>
        <v>0</v>
      </c>
      <c r="M43" s="33"/>
      <c r="N43" s="33"/>
      <c r="O43" s="33">
        <f t="shared" si="8"/>
        <v>7.8287037037037044E-2</v>
      </c>
      <c r="P43" s="203">
        <f t="shared" si="9"/>
        <v>0.2167013888888889</v>
      </c>
      <c r="R43" s="178">
        <v>14</v>
      </c>
      <c r="S43" s="179">
        <v>32</v>
      </c>
      <c r="T43" s="177">
        <f t="shared" si="11"/>
        <v>14</v>
      </c>
      <c r="U43" s="180">
        <v>1</v>
      </c>
      <c r="V43" s="181">
        <v>36</v>
      </c>
      <c r="W43" s="177">
        <f t="shared" si="10"/>
        <v>1</v>
      </c>
    </row>
    <row r="44" spans="1:23" s="71" customFormat="1" ht="13.7" customHeight="1" x14ac:dyDescent="0.25">
      <c r="A44" s="55">
        <v>33</v>
      </c>
      <c r="B44" s="115">
        <v>94</v>
      </c>
      <c r="C44" s="65" t="str">
        <f t="shared" ref="C44:C75" si="12">VLOOKUP(B44,STARTOVKA,2,0)</f>
        <v>CZE19970127</v>
      </c>
      <c r="D44" s="66" t="str">
        <f t="shared" ref="D44:D75" si="13">VLOOKUP(B44,STARTOVKA,3,0)</f>
        <v xml:space="preserve">KOTOUČEK Matěj </v>
      </c>
      <c r="E44" s="67" t="str">
        <f t="shared" ref="E44:E75" si="14">VLOOKUP(B44,STARTOVKA,4,0)</f>
        <v xml:space="preserve">TJ FAVORIT BRNO </v>
      </c>
      <c r="F44" s="68">
        <f t="shared" ref="F44:F75" si="15">VLOOKUP(B44,STARTOVKA,5,0)</f>
        <v>9917</v>
      </c>
      <c r="G44" s="69" t="str">
        <f t="shared" ref="G44:G75" si="16">VLOOKUP(B44,STARTOVKA,6,0)</f>
        <v>JUNIOR*</v>
      </c>
      <c r="H44" s="69" t="str">
        <f t="shared" ref="H44:H75" si="17">VLOOKUP(B44,STARTOVKA,7,0)</f>
        <v>FAV</v>
      </c>
      <c r="I44" s="70">
        <v>0.13841435185185186</v>
      </c>
      <c r="J44" s="33">
        <f t="shared" ref="J44:J75" si="18">I44-$I$12</f>
        <v>0</v>
      </c>
      <c r="K44" s="33">
        <f t="shared" ref="K44:K75" si="19">SUM(M44:N44)</f>
        <v>0</v>
      </c>
      <c r="M44" s="33"/>
      <c r="N44" s="33"/>
      <c r="O44" s="33">
        <f t="shared" ref="O44:O75" si="20">VLOOKUP(B44,ACTIVERIDERS1,8,0)</f>
        <v>7.8287037037037044E-2</v>
      </c>
      <c r="P44" s="203">
        <f t="shared" ref="P44:P75" si="21">I44-K44+O44</f>
        <v>0.2167013888888889</v>
      </c>
      <c r="R44" s="178">
        <v>94</v>
      </c>
      <c r="S44" s="179">
        <v>33</v>
      </c>
      <c r="T44" s="177">
        <f t="shared" si="11"/>
        <v>94</v>
      </c>
      <c r="U44" s="180">
        <v>1</v>
      </c>
      <c r="V44" s="181">
        <v>37</v>
      </c>
      <c r="W44" s="177">
        <f t="shared" ref="W44:W75" si="22">SUMIF(T:T,V:V,U:U)</f>
        <v>1</v>
      </c>
    </row>
    <row r="45" spans="1:23" s="71" customFormat="1" ht="13.7" customHeight="1" x14ac:dyDescent="0.25">
      <c r="A45" s="55">
        <v>34</v>
      </c>
      <c r="B45" s="115">
        <v>108</v>
      </c>
      <c r="C45" s="65" t="e">
        <f t="shared" si="12"/>
        <v>#N/A</v>
      </c>
      <c r="D45" s="66" t="e">
        <f t="shared" si="13"/>
        <v>#N/A</v>
      </c>
      <c r="E45" s="67" t="e">
        <f t="shared" si="14"/>
        <v>#N/A</v>
      </c>
      <c r="F45" s="68" t="e">
        <f t="shared" si="15"/>
        <v>#N/A</v>
      </c>
      <c r="G45" s="69" t="e">
        <f t="shared" si="16"/>
        <v>#N/A</v>
      </c>
      <c r="H45" s="69" t="e">
        <f t="shared" si="17"/>
        <v>#N/A</v>
      </c>
      <c r="I45" s="70">
        <v>0.13841435185185186</v>
      </c>
      <c r="J45" s="33">
        <f t="shared" si="18"/>
        <v>0</v>
      </c>
      <c r="K45" s="33">
        <f t="shared" si="19"/>
        <v>0</v>
      </c>
      <c r="M45" s="33"/>
      <c r="N45" s="33"/>
      <c r="O45" s="33" t="e">
        <f t="shared" si="20"/>
        <v>#N/A</v>
      </c>
      <c r="P45" s="203" t="e">
        <f t="shared" si="21"/>
        <v>#N/A</v>
      </c>
      <c r="R45" s="178">
        <v>108</v>
      </c>
      <c r="S45" s="179">
        <v>34</v>
      </c>
      <c r="T45" s="177">
        <f t="shared" si="11"/>
        <v>108</v>
      </c>
      <c r="U45" s="180">
        <v>1</v>
      </c>
      <c r="V45" s="181">
        <v>38</v>
      </c>
      <c r="W45" s="177">
        <f t="shared" si="22"/>
        <v>1</v>
      </c>
    </row>
    <row r="46" spans="1:23" s="71" customFormat="1" ht="13.7" customHeight="1" x14ac:dyDescent="0.25">
      <c r="A46" s="55">
        <v>35</v>
      </c>
      <c r="B46" s="115">
        <v>12</v>
      </c>
      <c r="C46" s="65" t="str">
        <f t="shared" si="12"/>
        <v>GER19960405</v>
      </c>
      <c r="D46" s="66" t="str">
        <f t="shared" si="13"/>
        <v>WITTE Reinhard</v>
      </c>
      <c r="E46" s="67" t="str">
        <f t="shared" si="14"/>
        <v>JUNIOREN SCHWALBE TEAM SACHSEN</v>
      </c>
      <c r="F46" s="68" t="str">
        <f t="shared" si="15"/>
        <v>SAC 141671</v>
      </c>
      <c r="G46" s="69" t="str">
        <f t="shared" si="16"/>
        <v>JUNIOR</v>
      </c>
      <c r="H46" s="69" t="str">
        <f t="shared" si="17"/>
        <v>SCW</v>
      </c>
      <c r="I46" s="70">
        <v>0.13841435185185186</v>
      </c>
      <c r="J46" s="33">
        <f t="shared" si="18"/>
        <v>0</v>
      </c>
      <c r="K46" s="33">
        <f t="shared" si="19"/>
        <v>0</v>
      </c>
      <c r="M46" s="33"/>
      <c r="N46" s="33"/>
      <c r="O46" s="33">
        <f t="shared" si="20"/>
        <v>7.8275462962962963E-2</v>
      </c>
      <c r="P46" s="203">
        <f t="shared" si="21"/>
        <v>0.21668981481481481</v>
      </c>
      <c r="R46" s="178">
        <v>12</v>
      </c>
      <c r="S46" s="179">
        <v>35</v>
      </c>
      <c r="T46" s="177">
        <f t="shared" si="11"/>
        <v>12</v>
      </c>
      <c r="U46" s="180">
        <v>1</v>
      </c>
      <c r="V46" s="181">
        <v>39</v>
      </c>
      <c r="W46" s="177">
        <f t="shared" si="22"/>
        <v>1</v>
      </c>
    </row>
    <row r="47" spans="1:23" s="71" customFormat="1" ht="13.7" customHeight="1" x14ac:dyDescent="0.25">
      <c r="A47" s="55">
        <v>36</v>
      </c>
      <c r="B47" s="115">
        <v>22</v>
      </c>
      <c r="C47" s="65" t="str">
        <f t="shared" si="12"/>
        <v>GER19980505</v>
      </c>
      <c r="D47" s="66" t="str">
        <f t="shared" si="13"/>
        <v>HAUPT Tarik</v>
      </c>
      <c r="E47" s="67" t="str">
        <f t="shared" si="14"/>
        <v>RG BERLIN</v>
      </c>
      <c r="F47" s="68" t="str">
        <f t="shared" si="15"/>
        <v>BER 032308</v>
      </c>
      <c r="G47" s="69" t="str">
        <f t="shared" si="16"/>
        <v>CADET</v>
      </c>
      <c r="H47" s="69" t="str">
        <f t="shared" si="17"/>
        <v>RGB</v>
      </c>
      <c r="I47" s="70">
        <v>0.13841435185185186</v>
      </c>
      <c r="J47" s="33">
        <f t="shared" si="18"/>
        <v>0</v>
      </c>
      <c r="K47" s="33">
        <f t="shared" si="19"/>
        <v>0</v>
      </c>
      <c r="M47" s="33"/>
      <c r="N47" s="33"/>
      <c r="O47" s="33">
        <f t="shared" si="20"/>
        <v>7.8287037037037044E-2</v>
      </c>
      <c r="P47" s="203">
        <f t="shared" si="21"/>
        <v>0.2167013888888889</v>
      </c>
      <c r="R47" s="178">
        <v>22</v>
      </c>
      <c r="S47" s="179">
        <v>36</v>
      </c>
      <c r="T47" s="177">
        <f t="shared" si="11"/>
        <v>22</v>
      </c>
      <c r="U47" s="180">
        <v>1</v>
      </c>
      <c r="V47" s="181">
        <v>40</v>
      </c>
      <c r="W47" s="177">
        <f t="shared" si="22"/>
        <v>1</v>
      </c>
    </row>
    <row r="48" spans="1:23" s="71" customFormat="1" ht="13.7" customHeight="1" x14ac:dyDescent="0.25">
      <c r="A48" s="55">
        <v>37</v>
      </c>
      <c r="B48" s="115">
        <v>64</v>
      </c>
      <c r="C48" s="65" t="str">
        <f t="shared" si="12"/>
        <v>POL19960504</v>
      </c>
      <c r="D48" s="66" t="str">
        <f t="shared" si="13"/>
        <v>POLKOWSKI Bartłomiej</v>
      </c>
      <c r="E48" s="67" t="str">
        <f t="shared" si="14"/>
        <v xml:space="preserve">DSR AUTHOR GÓRNIK WAŁBRZYCH </v>
      </c>
      <c r="F48" s="68" t="str">
        <f t="shared" si="15"/>
        <v>DLS162</v>
      </c>
      <c r="G48" s="69" t="str">
        <f t="shared" si="16"/>
        <v>JUNIOR</v>
      </c>
      <c r="H48" s="69" t="str">
        <f t="shared" si="17"/>
        <v>GOR</v>
      </c>
      <c r="I48" s="70">
        <v>0.13841435185185186</v>
      </c>
      <c r="J48" s="33">
        <f t="shared" si="18"/>
        <v>0</v>
      </c>
      <c r="K48" s="33">
        <f t="shared" si="19"/>
        <v>0</v>
      </c>
      <c r="M48" s="33"/>
      <c r="N48" s="33"/>
      <c r="O48" s="33" t="str">
        <f t="shared" si="20"/>
        <v>DNF</v>
      </c>
      <c r="P48" s="203" t="e">
        <f t="shared" si="21"/>
        <v>#VALUE!</v>
      </c>
      <c r="R48" s="178">
        <v>64</v>
      </c>
      <c r="S48" s="179">
        <v>37</v>
      </c>
      <c r="T48" s="177">
        <f t="shared" si="11"/>
        <v>64</v>
      </c>
      <c r="U48" s="180">
        <v>1</v>
      </c>
      <c r="V48" s="181">
        <v>41</v>
      </c>
      <c r="W48" s="177">
        <f t="shared" si="22"/>
        <v>1</v>
      </c>
    </row>
    <row r="49" spans="1:23" s="71" customFormat="1" ht="13.7" customHeight="1" x14ac:dyDescent="0.25">
      <c r="A49" s="55">
        <v>38</v>
      </c>
      <c r="B49" s="115">
        <v>36</v>
      </c>
      <c r="C49" s="65" t="e">
        <f t="shared" si="12"/>
        <v>#N/A</v>
      </c>
      <c r="D49" s="66" t="e">
        <f t="shared" si="13"/>
        <v>#N/A</v>
      </c>
      <c r="E49" s="67" t="e">
        <f t="shared" si="14"/>
        <v>#N/A</v>
      </c>
      <c r="F49" s="68" t="e">
        <f t="shared" si="15"/>
        <v>#N/A</v>
      </c>
      <c r="G49" s="69" t="e">
        <f t="shared" si="16"/>
        <v>#N/A</v>
      </c>
      <c r="H49" s="69" t="e">
        <f t="shared" si="17"/>
        <v>#N/A</v>
      </c>
      <c r="I49" s="70">
        <v>0.13841435185185186</v>
      </c>
      <c r="J49" s="33">
        <f t="shared" si="18"/>
        <v>0</v>
      </c>
      <c r="K49" s="33">
        <f t="shared" si="19"/>
        <v>0</v>
      </c>
      <c r="M49" s="33"/>
      <c r="N49" s="33"/>
      <c r="O49" s="33" t="e">
        <f t="shared" si="20"/>
        <v>#N/A</v>
      </c>
      <c r="P49" s="203" t="e">
        <f t="shared" si="21"/>
        <v>#N/A</v>
      </c>
      <c r="R49" s="178">
        <v>36</v>
      </c>
      <c r="S49" s="179">
        <v>38</v>
      </c>
      <c r="T49" s="177">
        <f t="shared" si="11"/>
        <v>36</v>
      </c>
      <c r="U49" s="180">
        <v>1</v>
      </c>
      <c r="V49" s="181">
        <v>42</v>
      </c>
      <c r="W49" s="177">
        <f t="shared" si="22"/>
        <v>1</v>
      </c>
    </row>
    <row r="50" spans="1:23" s="71" customFormat="1" ht="13.7" customHeight="1" x14ac:dyDescent="0.25">
      <c r="A50" s="55">
        <v>39</v>
      </c>
      <c r="B50" s="115">
        <v>119</v>
      </c>
      <c r="C50" s="65" t="e">
        <f t="shared" si="12"/>
        <v>#N/A</v>
      </c>
      <c r="D50" s="66" t="e">
        <f t="shared" si="13"/>
        <v>#N/A</v>
      </c>
      <c r="E50" s="67" t="e">
        <f t="shared" si="14"/>
        <v>#N/A</v>
      </c>
      <c r="F50" s="68" t="e">
        <f t="shared" si="15"/>
        <v>#N/A</v>
      </c>
      <c r="G50" s="69" t="e">
        <f t="shared" si="16"/>
        <v>#N/A</v>
      </c>
      <c r="H50" s="69" t="e">
        <f t="shared" si="17"/>
        <v>#N/A</v>
      </c>
      <c r="I50" s="70">
        <v>0.13841435185185186</v>
      </c>
      <c r="J50" s="33">
        <f t="shared" si="18"/>
        <v>0</v>
      </c>
      <c r="K50" s="33">
        <f t="shared" si="19"/>
        <v>1.1574074074074073E-5</v>
      </c>
      <c r="M50" s="33">
        <v>1.1574074074074073E-5</v>
      </c>
      <c r="N50" s="33"/>
      <c r="O50" s="33" t="e">
        <f t="shared" si="20"/>
        <v>#N/A</v>
      </c>
      <c r="P50" s="203" t="e">
        <f t="shared" si="21"/>
        <v>#N/A</v>
      </c>
      <c r="R50" s="178">
        <v>119</v>
      </c>
      <c r="S50" s="179">
        <v>39</v>
      </c>
      <c r="T50" s="177">
        <f t="shared" si="11"/>
        <v>119</v>
      </c>
      <c r="U50" s="180">
        <v>1</v>
      </c>
      <c r="V50" s="181">
        <v>43</v>
      </c>
      <c r="W50" s="177">
        <f t="shared" si="22"/>
        <v>0</v>
      </c>
    </row>
    <row r="51" spans="1:23" s="71" customFormat="1" ht="13.7" customHeight="1" x14ac:dyDescent="0.25">
      <c r="A51" s="55">
        <v>40</v>
      </c>
      <c r="B51" s="115">
        <v>121</v>
      </c>
      <c r="C51" s="65" t="str">
        <f t="shared" si="12"/>
        <v>CZE19981231</v>
      </c>
      <c r="D51" s="66" t="str">
        <f t="shared" si="13"/>
        <v xml:space="preserve">BAJER Vilém </v>
      </c>
      <c r="E51" s="67" t="str">
        <f t="shared" si="14"/>
        <v xml:space="preserve">SKC TUFO PROSTĚJOV </v>
      </c>
      <c r="F51" s="68">
        <f t="shared" si="15"/>
        <v>6871</v>
      </c>
      <c r="G51" s="69" t="str">
        <f t="shared" si="16"/>
        <v>CADET</v>
      </c>
      <c r="H51" s="69" t="str">
        <f t="shared" si="17"/>
        <v>SKC</v>
      </c>
      <c r="I51" s="70">
        <v>0.13841435185185186</v>
      </c>
      <c r="J51" s="33">
        <f t="shared" si="18"/>
        <v>0</v>
      </c>
      <c r="K51" s="33">
        <f t="shared" si="19"/>
        <v>0</v>
      </c>
      <c r="M51" s="33"/>
      <c r="N51" s="33"/>
      <c r="O51" s="33" t="e">
        <f t="shared" si="20"/>
        <v>#N/A</v>
      </c>
      <c r="P51" s="203" t="e">
        <f t="shared" si="21"/>
        <v>#N/A</v>
      </c>
      <c r="R51" s="178">
        <v>121</v>
      </c>
      <c r="S51" s="179">
        <v>40</v>
      </c>
      <c r="T51" s="177">
        <f t="shared" si="11"/>
        <v>121</v>
      </c>
      <c r="U51" s="180">
        <v>1</v>
      </c>
      <c r="V51" s="181">
        <v>44</v>
      </c>
      <c r="W51" s="177">
        <f t="shared" si="22"/>
        <v>1</v>
      </c>
    </row>
    <row r="52" spans="1:23" s="71" customFormat="1" ht="13.7" customHeight="1" x14ac:dyDescent="0.25">
      <c r="A52" s="55">
        <v>41</v>
      </c>
      <c r="B52" s="115">
        <v>87</v>
      </c>
      <c r="C52" s="65" t="e">
        <f t="shared" si="12"/>
        <v>#N/A</v>
      </c>
      <c r="D52" s="66" t="e">
        <f t="shared" si="13"/>
        <v>#N/A</v>
      </c>
      <c r="E52" s="67" t="e">
        <f t="shared" si="14"/>
        <v>#N/A</v>
      </c>
      <c r="F52" s="68" t="e">
        <f t="shared" si="15"/>
        <v>#N/A</v>
      </c>
      <c r="G52" s="69" t="e">
        <f t="shared" si="16"/>
        <v>#N/A</v>
      </c>
      <c r="H52" s="69" t="e">
        <f t="shared" si="17"/>
        <v>#N/A</v>
      </c>
      <c r="I52" s="70">
        <v>0.13841435185185186</v>
      </c>
      <c r="J52" s="33">
        <f t="shared" si="18"/>
        <v>0</v>
      </c>
      <c r="K52" s="33">
        <f t="shared" si="19"/>
        <v>0</v>
      </c>
      <c r="M52" s="33"/>
      <c r="N52" s="33"/>
      <c r="O52" s="33" t="e">
        <f t="shared" si="20"/>
        <v>#N/A</v>
      </c>
      <c r="P52" s="203" t="e">
        <f t="shared" si="21"/>
        <v>#N/A</v>
      </c>
      <c r="R52" s="178">
        <v>87</v>
      </c>
      <c r="S52" s="179">
        <v>41</v>
      </c>
      <c r="T52" s="177">
        <f t="shared" si="11"/>
        <v>87</v>
      </c>
      <c r="U52" s="180">
        <v>1</v>
      </c>
      <c r="V52" s="181">
        <v>45</v>
      </c>
      <c r="W52" s="177">
        <f t="shared" si="22"/>
        <v>1</v>
      </c>
    </row>
    <row r="53" spans="1:23" s="71" customFormat="1" ht="13.7" customHeight="1" x14ac:dyDescent="0.25">
      <c r="A53" s="55">
        <v>42</v>
      </c>
      <c r="B53" s="115">
        <v>63</v>
      </c>
      <c r="C53" s="65" t="str">
        <f t="shared" si="12"/>
        <v>POL19960116</v>
      </c>
      <c r="D53" s="66" t="str">
        <f t="shared" si="13"/>
        <v>GORZAWSKI Kamil</v>
      </c>
      <c r="E53" s="67" t="str">
        <f t="shared" si="14"/>
        <v xml:space="preserve">DSR AUTHOR GÓRNIK WAŁBRZYCH </v>
      </c>
      <c r="F53" s="68" t="str">
        <f t="shared" si="15"/>
        <v>DLS164</v>
      </c>
      <c r="G53" s="69" t="str">
        <f t="shared" si="16"/>
        <v>JUNIOR</v>
      </c>
      <c r="H53" s="69" t="str">
        <f t="shared" si="17"/>
        <v>GOR</v>
      </c>
      <c r="I53" s="70">
        <v>0.13841435185185186</v>
      </c>
      <c r="J53" s="33">
        <f t="shared" si="18"/>
        <v>0</v>
      </c>
      <c r="K53" s="33">
        <f t="shared" si="19"/>
        <v>0</v>
      </c>
      <c r="M53" s="33"/>
      <c r="N53" s="33"/>
      <c r="O53" s="33">
        <f t="shared" si="20"/>
        <v>7.8287037037037044E-2</v>
      </c>
      <c r="P53" s="203">
        <f t="shared" si="21"/>
        <v>0.2167013888888889</v>
      </c>
      <c r="R53" s="178">
        <v>63</v>
      </c>
      <c r="S53" s="179">
        <v>42</v>
      </c>
      <c r="T53" s="177">
        <f t="shared" si="11"/>
        <v>63</v>
      </c>
      <c r="U53" s="180">
        <v>1</v>
      </c>
      <c r="V53" s="181">
        <v>46</v>
      </c>
      <c r="W53" s="177">
        <f t="shared" si="22"/>
        <v>1</v>
      </c>
    </row>
    <row r="54" spans="1:23" s="71" customFormat="1" ht="13.7" customHeight="1" x14ac:dyDescent="0.25">
      <c r="A54" s="55">
        <v>43</v>
      </c>
      <c r="B54" s="115">
        <v>75</v>
      </c>
      <c r="C54" s="65" t="str">
        <f t="shared" si="12"/>
        <v>SVK19981117</v>
      </c>
      <c r="D54" s="66" t="str">
        <f t="shared" si="13"/>
        <v>ZEMAN Alex</v>
      </c>
      <c r="E54" s="67" t="str">
        <f t="shared" si="14"/>
        <v>SLÁVIA ŠG TRENČÍN</v>
      </c>
      <c r="F54" s="68">
        <f t="shared" si="15"/>
        <v>6021</v>
      </c>
      <c r="G54" s="69" t="str">
        <f t="shared" si="16"/>
        <v>CADET</v>
      </c>
      <c r="H54" s="69" t="str">
        <f t="shared" si="17"/>
        <v>SLA</v>
      </c>
      <c r="I54" s="70">
        <v>0.13841435185185186</v>
      </c>
      <c r="J54" s="33">
        <f t="shared" si="18"/>
        <v>0</v>
      </c>
      <c r="K54" s="33">
        <f t="shared" si="19"/>
        <v>0</v>
      </c>
      <c r="M54" s="33"/>
      <c r="N54" s="33"/>
      <c r="O54" s="33">
        <f t="shared" si="20"/>
        <v>7.8287037037037044E-2</v>
      </c>
      <c r="P54" s="203">
        <f t="shared" si="21"/>
        <v>0.2167013888888889</v>
      </c>
      <c r="R54" s="178">
        <v>75</v>
      </c>
      <c r="S54" s="179">
        <v>43</v>
      </c>
      <c r="T54" s="177">
        <f t="shared" si="11"/>
        <v>75</v>
      </c>
      <c r="U54" s="180">
        <v>1</v>
      </c>
      <c r="V54" s="181">
        <v>47</v>
      </c>
      <c r="W54" s="177">
        <f t="shared" si="22"/>
        <v>1</v>
      </c>
    </row>
    <row r="55" spans="1:23" s="71" customFormat="1" ht="13.7" customHeight="1" x14ac:dyDescent="0.25">
      <c r="A55" s="55">
        <v>44</v>
      </c>
      <c r="B55" s="115">
        <v>66</v>
      </c>
      <c r="C55" s="65" t="str">
        <f t="shared" si="12"/>
        <v>POL19980719</v>
      </c>
      <c r="D55" s="66" t="str">
        <f t="shared" si="13"/>
        <v>NOWAK Michał</v>
      </c>
      <c r="E55" s="67" t="str">
        <f t="shared" si="14"/>
        <v xml:space="preserve">DSR AUTHOR GÓRNIK WAŁBRZYCH </v>
      </c>
      <c r="F55" s="68" t="str">
        <f t="shared" si="15"/>
        <v>DLS163</v>
      </c>
      <c r="G55" s="69" t="str">
        <f t="shared" si="16"/>
        <v>CADET</v>
      </c>
      <c r="H55" s="69" t="str">
        <f t="shared" si="17"/>
        <v>GOR</v>
      </c>
      <c r="I55" s="70">
        <v>0.13841435185185186</v>
      </c>
      <c r="J55" s="33">
        <f t="shared" si="18"/>
        <v>0</v>
      </c>
      <c r="K55" s="33">
        <f t="shared" si="19"/>
        <v>0</v>
      </c>
      <c r="M55" s="33"/>
      <c r="N55" s="33"/>
      <c r="O55" s="33" t="str">
        <f t="shared" si="20"/>
        <v>DNF</v>
      </c>
      <c r="P55" s="203" t="e">
        <f t="shared" si="21"/>
        <v>#VALUE!</v>
      </c>
      <c r="R55" s="178">
        <v>66</v>
      </c>
      <c r="S55" s="179">
        <v>44</v>
      </c>
      <c r="T55" s="177">
        <f t="shared" si="11"/>
        <v>66</v>
      </c>
      <c r="U55" s="180">
        <v>1</v>
      </c>
      <c r="V55" s="181">
        <v>48</v>
      </c>
      <c r="W55" s="177">
        <f t="shared" si="22"/>
        <v>1</v>
      </c>
    </row>
    <row r="56" spans="1:23" s="71" customFormat="1" ht="13.7" customHeight="1" x14ac:dyDescent="0.25">
      <c r="A56" s="55">
        <v>45</v>
      </c>
      <c r="B56" s="115">
        <v>78</v>
      </c>
      <c r="C56" s="65" t="e">
        <f t="shared" si="12"/>
        <v>#N/A</v>
      </c>
      <c r="D56" s="66" t="e">
        <f t="shared" si="13"/>
        <v>#N/A</v>
      </c>
      <c r="E56" s="67" t="e">
        <f t="shared" si="14"/>
        <v>#N/A</v>
      </c>
      <c r="F56" s="68" t="e">
        <f t="shared" si="15"/>
        <v>#N/A</v>
      </c>
      <c r="G56" s="69" t="e">
        <f t="shared" si="16"/>
        <v>#N/A</v>
      </c>
      <c r="H56" s="69" t="e">
        <f t="shared" si="17"/>
        <v>#N/A</v>
      </c>
      <c r="I56" s="70">
        <v>0.13841435185185186</v>
      </c>
      <c r="J56" s="33">
        <f t="shared" si="18"/>
        <v>0</v>
      </c>
      <c r="K56" s="33">
        <f t="shared" si="19"/>
        <v>0</v>
      </c>
      <c r="M56" s="33"/>
      <c r="N56" s="33"/>
      <c r="O56" s="33" t="e">
        <f t="shared" si="20"/>
        <v>#N/A</v>
      </c>
      <c r="P56" s="203" t="e">
        <f t="shared" si="21"/>
        <v>#N/A</v>
      </c>
      <c r="R56" s="178">
        <v>78</v>
      </c>
      <c r="S56" s="179">
        <v>45</v>
      </c>
      <c r="T56" s="177">
        <f t="shared" si="11"/>
        <v>78</v>
      </c>
      <c r="U56" s="180">
        <v>1</v>
      </c>
      <c r="V56" s="181">
        <v>49</v>
      </c>
      <c r="W56" s="177">
        <f t="shared" si="22"/>
        <v>1</v>
      </c>
    </row>
    <row r="57" spans="1:23" s="71" customFormat="1" ht="13.7" customHeight="1" x14ac:dyDescent="0.25">
      <c r="A57" s="55">
        <v>46</v>
      </c>
      <c r="B57" s="115">
        <v>103</v>
      </c>
      <c r="C57" s="65" t="str">
        <f t="shared" si="12"/>
        <v>CZE19970319</v>
      </c>
      <c r="D57" s="66" t="str">
        <f t="shared" si="13"/>
        <v xml:space="preserve">NEUMAN Daniel </v>
      </c>
      <c r="E57" s="67" t="str">
        <f t="shared" si="14"/>
        <v xml:space="preserve">TJ STADION LOUNY </v>
      </c>
      <c r="F57" s="68">
        <f t="shared" si="15"/>
        <v>9610</v>
      </c>
      <c r="G57" s="69" t="str">
        <f t="shared" si="16"/>
        <v>JUNIOR*</v>
      </c>
      <c r="H57" s="69" t="str">
        <f t="shared" si="17"/>
        <v>LOU</v>
      </c>
      <c r="I57" s="70">
        <v>0.13841435185185186</v>
      </c>
      <c r="J57" s="33">
        <f t="shared" si="18"/>
        <v>0</v>
      </c>
      <c r="K57" s="33">
        <f t="shared" si="19"/>
        <v>2.3148148148148147E-5</v>
      </c>
      <c r="M57" s="33">
        <v>2.3148148148148147E-5</v>
      </c>
      <c r="N57" s="33"/>
      <c r="O57" s="33">
        <f t="shared" si="20"/>
        <v>8.7870370370370376E-2</v>
      </c>
      <c r="P57" s="203">
        <f t="shared" si="21"/>
        <v>0.22626157407407407</v>
      </c>
      <c r="R57" s="178">
        <v>103</v>
      </c>
      <c r="S57" s="179">
        <v>46</v>
      </c>
      <c r="T57" s="177">
        <f t="shared" si="11"/>
        <v>103</v>
      </c>
      <c r="U57" s="180">
        <v>1</v>
      </c>
      <c r="V57" s="181">
        <v>50</v>
      </c>
      <c r="W57" s="177">
        <f t="shared" si="22"/>
        <v>1</v>
      </c>
    </row>
    <row r="58" spans="1:23" s="71" customFormat="1" ht="13.7" customHeight="1" x14ac:dyDescent="0.25">
      <c r="A58" s="55">
        <v>47</v>
      </c>
      <c r="B58" s="115">
        <v>91</v>
      </c>
      <c r="C58" s="65" t="str">
        <f t="shared" si="12"/>
        <v>CZE19970324</v>
      </c>
      <c r="D58" s="66" t="str">
        <f t="shared" si="13"/>
        <v xml:space="preserve">DUBOVSKÝ Jakub </v>
      </c>
      <c r="E58" s="67" t="str">
        <f t="shared" si="14"/>
        <v xml:space="preserve">TJ FAVORIT BRNO </v>
      </c>
      <c r="F58" s="68">
        <f t="shared" si="15"/>
        <v>13738</v>
      </c>
      <c r="G58" s="69" t="str">
        <f t="shared" si="16"/>
        <v>JUNIOR*</v>
      </c>
      <c r="H58" s="69" t="str">
        <f t="shared" si="17"/>
        <v>FAV</v>
      </c>
      <c r="I58" s="70">
        <v>0.13841435185185186</v>
      </c>
      <c r="J58" s="33">
        <f t="shared" si="18"/>
        <v>0</v>
      </c>
      <c r="K58" s="33">
        <f t="shared" si="19"/>
        <v>0</v>
      </c>
      <c r="M58" s="33"/>
      <c r="N58" s="33"/>
      <c r="O58" s="33" t="str">
        <f t="shared" si="20"/>
        <v>DNF</v>
      </c>
      <c r="P58" s="203" t="e">
        <f t="shared" si="21"/>
        <v>#VALUE!</v>
      </c>
      <c r="R58" s="178">
        <v>91</v>
      </c>
      <c r="S58" s="179">
        <v>47</v>
      </c>
      <c r="T58" s="177">
        <f t="shared" si="11"/>
        <v>91</v>
      </c>
      <c r="U58" s="180">
        <v>1</v>
      </c>
      <c r="V58" s="181">
        <v>51</v>
      </c>
      <c r="W58" s="177">
        <f t="shared" si="22"/>
        <v>1</v>
      </c>
    </row>
    <row r="59" spans="1:23" s="71" customFormat="1" ht="13.7" customHeight="1" x14ac:dyDescent="0.25">
      <c r="A59" s="55">
        <v>48</v>
      </c>
      <c r="B59" s="115">
        <v>113</v>
      </c>
      <c r="C59" s="65" t="str">
        <f t="shared" si="12"/>
        <v>GER19961002</v>
      </c>
      <c r="D59" s="66" t="str">
        <f t="shared" si="13"/>
        <v>ROHDE Louis</v>
      </c>
      <c r="E59" s="67" t="str">
        <f t="shared" si="14"/>
        <v>TEAM BRANDENBURG - RSC COTTBUS</v>
      </c>
      <c r="F59" s="68" t="str">
        <f t="shared" si="15"/>
        <v>062094-11</v>
      </c>
      <c r="G59" s="69" t="str">
        <f t="shared" si="16"/>
        <v>JUNIOR</v>
      </c>
      <c r="H59" s="69" t="str">
        <f t="shared" si="17"/>
        <v>COT</v>
      </c>
      <c r="I59" s="70">
        <v>0.13841435185185186</v>
      </c>
      <c r="J59" s="33">
        <f t="shared" si="18"/>
        <v>0</v>
      </c>
      <c r="K59" s="33">
        <f t="shared" si="19"/>
        <v>0</v>
      </c>
      <c r="M59" s="33"/>
      <c r="N59" s="33"/>
      <c r="O59" s="33">
        <f t="shared" si="20"/>
        <v>7.8287037037037044E-2</v>
      </c>
      <c r="P59" s="203">
        <f t="shared" si="21"/>
        <v>0.2167013888888889</v>
      </c>
      <c r="R59" s="178">
        <v>113</v>
      </c>
      <c r="S59" s="179">
        <v>48</v>
      </c>
      <c r="T59" s="177">
        <f t="shared" si="11"/>
        <v>113</v>
      </c>
      <c r="U59" s="180">
        <v>1</v>
      </c>
      <c r="V59" s="181">
        <v>52</v>
      </c>
      <c r="W59" s="177">
        <f t="shared" si="22"/>
        <v>0</v>
      </c>
    </row>
    <row r="60" spans="1:23" s="71" customFormat="1" ht="13.7" customHeight="1" x14ac:dyDescent="0.25">
      <c r="A60" s="55">
        <v>49</v>
      </c>
      <c r="B60" s="115">
        <v>58</v>
      </c>
      <c r="C60" s="65" t="str">
        <f t="shared" si="12"/>
        <v>CZE19970902</v>
      </c>
      <c r="D60" s="66" t="str">
        <f t="shared" si="13"/>
        <v xml:space="preserve">VÝVODA Jan </v>
      </c>
      <c r="E60" s="67" t="str">
        <f t="shared" si="14"/>
        <v xml:space="preserve">TJ SIGMA HRANICE </v>
      </c>
      <c r="F60" s="68">
        <f t="shared" si="15"/>
        <v>7780</v>
      </c>
      <c r="G60" s="69" t="str">
        <f t="shared" si="16"/>
        <v>JUNIOR*</v>
      </c>
      <c r="H60" s="69" t="str">
        <f t="shared" si="17"/>
        <v>GLI</v>
      </c>
      <c r="I60" s="70">
        <v>0.13841435185185186</v>
      </c>
      <c r="J60" s="33">
        <f t="shared" si="18"/>
        <v>0</v>
      </c>
      <c r="K60" s="33">
        <f t="shared" si="19"/>
        <v>0</v>
      </c>
      <c r="M60" s="33"/>
      <c r="N60" s="33"/>
      <c r="O60" s="33">
        <f t="shared" si="20"/>
        <v>7.8287037037037044E-2</v>
      </c>
      <c r="P60" s="203">
        <f t="shared" si="21"/>
        <v>0.2167013888888889</v>
      </c>
      <c r="R60" s="178">
        <v>58</v>
      </c>
      <c r="S60" s="179">
        <v>49</v>
      </c>
      <c r="T60" s="177">
        <f t="shared" si="11"/>
        <v>58</v>
      </c>
      <c r="U60" s="180">
        <v>1</v>
      </c>
      <c r="V60" s="181">
        <v>54</v>
      </c>
      <c r="W60" s="177">
        <f t="shared" si="22"/>
        <v>1</v>
      </c>
    </row>
    <row r="61" spans="1:23" s="71" customFormat="1" ht="13.7" customHeight="1" x14ac:dyDescent="0.25">
      <c r="A61" s="55">
        <v>50</v>
      </c>
      <c r="B61" s="115">
        <v>84</v>
      </c>
      <c r="C61" s="65" t="str">
        <f t="shared" si="12"/>
        <v>BEL19970116</v>
      </c>
      <c r="D61" s="66" t="str">
        <f t="shared" si="13"/>
        <v>PENNINCK Jens</v>
      </c>
      <c r="E61" s="67" t="str">
        <f t="shared" si="14"/>
        <v>VZW TIELTSE RENNERSCLUB - JIELKER GELDHOF</v>
      </c>
      <c r="F61" s="68">
        <f t="shared" si="15"/>
        <v>35143</v>
      </c>
      <c r="G61" s="69" t="str">
        <f t="shared" si="16"/>
        <v>JUNIOR*</v>
      </c>
      <c r="H61" s="69" t="str">
        <f t="shared" si="17"/>
        <v>KOV</v>
      </c>
      <c r="I61" s="70">
        <v>0.13841435185185186</v>
      </c>
      <c r="J61" s="33">
        <f t="shared" si="18"/>
        <v>0</v>
      </c>
      <c r="K61" s="33">
        <f t="shared" si="19"/>
        <v>0</v>
      </c>
      <c r="M61" s="33"/>
      <c r="N61" s="33"/>
      <c r="O61" s="33">
        <f t="shared" si="20"/>
        <v>7.8287037037037044E-2</v>
      </c>
      <c r="P61" s="203">
        <f t="shared" si="21"/>
        <v>0.2167013888888889</v>
      </c>
      <c r="R61" s="178">
        <v>84</v>
      </c>
      <c r="S61" s="179">
        <v>50</v>
      </c>
      <c r="T61" s="177">
        <f t="shared" si="11"/>
        <v>84</v>
      </c>
      <c r="U61" s="180">
        <v>1</v>
      </c>
      <c r="V61" s="181">
        <v>55</v>
      </c>
      <c r="W61" s="177">
        <f t="shared" si="22"/>
        <v>1</v>
      </c>
    </row>
    <row r="62" spans="1:23" s="71" customFormat="1" ht="13.7" customHeight="1" x14ac:dyDescent="0.25">
      <c r="A62" s="55">
        <v>51</v>
      </c>
      <c r="B62" s="115">
        <v>56</v>
      </c>
      <c r="C62" s="65" t="str">
        <f t="shared" si="12"/>
        <v>POL19970322</v>
      </c>
      <c r="D62" s="66" t="str">
        <f t="shared" si="13"/>
        <v>FOLTYN Maciej</v>
      </c>
      <c r="E62" s="67" t="str">
        <f t="shared" si="14"/>
        <v>GRUPA KOLARSKA GLIWICE BA</v>
      </c>
      <c r="F62" s="68" t="str">
        <f t="shared" si="15"/>
        <v>SLA219</v>
      </c>
      <c r="G62" s="69" t="str">
        <f t="shared" si="16"/>
        <v>JUNIOR*</v>
      </c>
      <c r="H62" s="69" t="str">
        <f t="shared" si="17"/>
        <v>GLI</v>
      </c>
      <c r="I62" s="70">
        <v>0.13841435185185186</v>
      </c>
      <c r="J62" s="33">
        <f t="shared" si="18"/>
        <v>0</v>
      </c>
      <c r="K62" s="33">
        <f t="shared" si="19"/>
        <v>0</v>
      </c>
      <c r="M62" s="33"/>
      <c r="N62" s="33"/>
      <c r="O62" s="33">
        <f t="shared" si="20"/>
        <v>7.8287037037037044E-2</v>
      </c>
      <c r="P62" s="203">
        <f t="shared" si="21"/>
        <v>0.2167013888888889</v>
      </c>
      <c r="R62" s="178">
        <v>56</v>
      </c>
      <c r="S62" s="179">
        <v>51</v>
      </c>
      <c r="T62" s="177">
        <f t="shared" si="11"/>
        <v>56</v>
      </c>
      <c r="U62" s="180">
        <v>1</v>
      </c>
      <c r="V62" s="181">
        <v>56</v>
      </c>
      <c r="W62" s="177">
        <f t="shared" si="22"/>
        <v>1</v>
      </c>
    </row>
    <row r="63" spans="1:23" s="71" customFormat="1" ht="13.7" customHeight="1" x14ac:dyDescent="0.25">
      <c r="A63" s="55">
        <v>52</v>
      </c>
      <c r="B63" s="115">
        <v>65</v>
      </c>
      <c r="C63" s="65" t="str">
        <f t="shared" si="12"/>
        <v>POL19970608</v>
      </c>
      <c r="D63" s="66" t="str">
        <f t="shared" si="13"/>
        <v>BISKUP Bartosz</v>
      </c>
      <c r="E63" s="67" t="str">
        <f t="shared" si="14"/>
        <v xml:space="preserve">DSR AUTHOR GÓRNIK WAŁBRZYCH </v>
      </c>
      <c r="F63" s="68" t="str">
        <f t="shared" si="15"/>
        <v>DLS272</v>
      </c>
      <c r="G63" s="69" t="str">
        <f t="shared" si="16"/>
        <v>JUNIOR*</v>
      </c>
      <c r="H63" s="69" t="str">
        <f t="shared" si="17"/>
        <v>GOR</v>
      </c>
      <c r="I63" s="70">
        <v>0.13841435185185186</v>
      </c>
      <c r="J63" s="33">
        <f t="shared" si="18"/>
        <v>0</v>
      </c>
      <c r="K63" s="33">
        <f t="shared" si="19"/>
        <v>0</v>
      </c>
      <c r="M63" s="33"/>
      <c r="N63" s="33"/>
      <c r="O63" s="33">
        <f t="shared" si="20"/>
        <v>7.8287037037037044E-2</v>
      </c>
      <c r="P63" s="203">
        <f t="shared" si="21"/>
        <v>0.2167013888888889</v>
      </c>
      <c r="R63" s="178">
        <v>65</v>
      </c>
      <c r="S63" s="179">
        <v>52</v>
      </c>
      <c r="T63" s="177">
        <f t="shared" si="11"/>
        <v>65</v>
      </c>
      <c r="U63" s="180">
        <v>1</v>
      </c>
      <c r="V63" s="181">
        <v>57</v>
      </c>
      <c r="W63" s="177">
        <f t="shared" si="22"/>
        <v>1</v>
      </c>
    </row>
    <row r="64" spans="1:23" s="71" customFormat="1" ht="13.7" customHeight="1" x14ac:dyDescent="0.25">
      <c r="A64" s="55">
        <v>53</v>
      </c>
      <c r="B64" s="115">
        <v>77</v>
      </c>
      <c r="C64" s="65" t="e">
        <f t="shared" si="12"/>
        <v>#N/A</v>
      </c>
      <c r="D64" s="66" t="e">
        <f t="shared" si="13"/>
        <v>#N/A</v>
      </c>
      <c r="E64" s="67" t="e">
        <f t="shared" si="14"/>
        <v>#N/A</v>
      </c>
      <c r="F64" s="68" t="e">
        <f t="shared" si="15"/>
        <v>#N/A</v>
      </c>
      <c r="G64" s="69" t="e">
        <f t="shared" si="16"/>
        <v>#N/A</v>
      </c>
      <c r="H64" s="69" t="e">
        <f t="shared" si="17"/>
        <v>#N/A</v>
      </c>
      <c r="I64" s="70">
        <v>0.13841435185185186</v>
      </c>
      <c r="J64" s="33">
        <f t="shared" si="18"/>
        <v>0</v>
      </c>
      <c r="K64" s="33">
        <f t="shared" si="19"/>
        <v>0</v>
      </c>
      <c r="M64" s="33"/>
      <c r="N64" s="33"/>
      <c r="O64" s="33" t="e">
        <f t="shared" si="20"/>
        <v>#N/A</v>
      </c>
      <c r="P64" s="203" t="e">
        <f t="shared" si="21"/>
        <v>#N/A</v>
      </c>
      <c r="R64" s="178">
        <v>77</v>
      </c>
      <c r="S64" s="179">
        <v>53</v>
      </c>
      <c r="T64" s="177">
        <f t="shared" si="11"/>
        <v>77</v>
      </c>
      <c r="U64" s="180">
        <v>1</v>
      </c>
      <c r="V64" s="181">
        <v>58</v>
      </c>
      <c r="W64" s="177">
        <f t="shared" si="22"/>
        <v>1</v>
      </c>
    </row>
    <row r="65" spans="1:23" s="71" customFormat="1" ht="13.7" customHeight="1" x14ac:dyDescent="0.25">
      <c r="A65" s="55">
        <v>54</v>
      </c>
      <c r="B65" s="115">
        <v>92</v>
      </c>
      <c r="C65" s="65" t="str">
        <f t="shared" si="12"/>
        <v>CZE19970414</v>
      </c>
      <c r="D65" s="66" t="str">
        <f t="shared" si="13"/>
        <v xml:space="preserve">DVOŘÁK Jakub </v>
      </c>
      <c r="E65" s="67" t="str">
        <f t="shared" si="14"/>
        <v xml:space="preserve">TJ FAVORIT BRNO </v>
      </c>
      <c r="F65" s="68">
        <f t="shared" si="15"/>
        <v>14284</v>
      </c>
      <c r="G65" s="69" t="str">
        <f t="shared" si="16"/>
        <v>JUNIOR*</v>
      </c>
      <c r="H65" s="69" t="str">
        <f t="shared" si="17"/>
        <v>FAV</v>
      </c>
      <c r="I65" s="70">
        <v>0.13841435185185186</v>
      </c>
      <c r="J65" s="33">
        <f t="shared" si="18"/>
        <v>0</v>
      </c>
      <c r="K65" s="33">
        <f t="shared" si="19"/>
        <v>0</v>
      </c>
      <c r="M65" s="33"/>
      <c r="N65" s="33"/>
      <c r="O65" s="33" t="str">
        <f t="shared" si="20"/>
        <v>DNF</v>
      </c>
      <c r="P65" s="203" t="e">
        <f t="shared" si="21"/>
        <v>#VALUE!</v>
      </c>
      <c r="R65" s="178">
        <v>92</v>
      </c>
      <c r="S65" s="179">
        <v>54</v>
      </c>
      <c r="T65" s="177">
        <f t="shared" si="11"/>
        <v>92</v>
      </c>
      <c r="U65" s="180">
        <v>1</v>
      </c>
      <c r="V65" s="181">
        <v>59</v>
      </c>
      <c r="W65" s="177">
        <f t="shared" si="22"/>
        <v>1</v>
      </c>
    </row>
    <row r="66" spans="1:23" s="71" customFormat="1" ht="13.7" customHeight="1" x14ac:dyDescent="0.25">
      <c r="A66" s="55">
        <v>55</v>
      </c>
      <c r="B66" s="115">
        <v>105</v>
      </c>
      <c r="C66" s="65" t="str">
        <f t="shared" si="12"/>
        <v>CZE19960511</v>
      </c>
      <c r="D66" s="66" t="str">
        <f t="shared" si="13"/>
        <v xml:space="preserve">RAJCHART Jan </v>
      </c>
      <c r="E66" s="67" t="str">
        <f t="shared" si="14"/>
        <v xml:space="preserve">NUTREND SPECIALIZED RACING </v>
      </c>
      <c r="F66" s="68">
        <f t="shared" si="15"/>
        <v>7437</v>
      </c>
      <c r="G66" s="69" t="str">
        <f t="shared" si="16"/>
        <v>JUNIOR</v>
      </c>
      <c r="H66" s="69" t="str">
        <f t="shared" si="17"/>
        <v>LOU</v>
      </c>
      <c r="I66" s="70">
        <v>0.13841435185185186</v>
      </c>
      <c r="J66" s="33">
        <f t="shared" si="18"/>
        <v>0</v>
      </c>
      <c r="K66" s="33">
        <f t="shared" si="19"/>
        <v>0</v>
      </c>
      <c r="M66" s="33"/>
      <c r="N66" s="33"/>
      <c r="O66" s="33">
        <f t="shared" si="20"/>
        <v>7.8287037037037044E-2</v>
      </c>
      <c r="P66" s="203">
        <f t="shared" si="21"/>
        <v>0.2167013888888889</v>
      </c>
      <c r="R66" s="178">
        <v>105</v>
      </c>
      <c r="S66" s="179">
        <v>55</v>
      </c>
      <c r="T66" s="177">
        <f t="shared" si="11"/>
        <v>105</v>
      </c>
      <c r="U66" s="180">
        <v>1</v>
      </c>
      <c r="V66" s="181">
        <v>60</v>
      </c>
      <c r="W66" s="177">
        <f t="shared" si="22"/>
        <v>1</v>
      </c>
    </row>
    <row r="67" spans="1:23" s="71" customFormat="1" ht="13.7" customHeight="1" x14ac:dyDescent="0.25">
      <c r="A67" s="55">
        <v>56</v>
      </c>
      <c r="B67" s="115">
        <v>15</v>
      </c>
      <c r="C67" s="65" t="str">
        <f t="shared" si="12"/>
        <v>GER19980114</v>
      </c>
      <c r="D67" s="66" t="str">
        <f t="shared" si="13"/>
        <v>BONNES Julius</v>
      </c>
      <c r="E67" s="67" t="str">
        <f t="shared" si="14"/>
        <v>JUNIOREN SCHWALBE TEAM SACHSEN</v>
      </c>
      <c r="F67" s="68" t="str">
        <f t="shared" si="15"/>
        <v>SAC 142150</v>
      </c>
      <c r="G67" s="69" t="str">
        <f t="shared" si="16"/>
        <v>CADET</v>
      </c>
      <c r="H67" s="69" t="str">
        <f t="shared" si="17"/>
        <v>SCW</v>
      </c>
      <c r="I67" s="70">
        <v>0.13841435185185186</v>
      </c>
      <c r="J67" s="33">
        <f t="shared" si="18"/>
        <v>0</v>
      </c>
      <c r="K67" s="33">
        <f t="shared" si="19"/>
        <v>0</v>
      </c>
      <c r="M67" s="33"/>
      <c r="N67" s="33"/>
      <c r="O67" s="33">
        <f t="shared" si="20"/>
        <v>7.8321759259259258E-2</v>
      </c>
      <c r="P67" s="203">
        <f t="shared" si="21"/>
        <v>0.21673611111111113</v>
      </c>
      <c r="R67" s="178">
        <v>15</v>
      </c>
      <c r="S67" s="179">
        <v>56</v>
      </c>
      <c r="T67" s="177">
        <f t="shared" si="11"/>
        <v>15</v>
      </c>
      <c r="U67" s="180">
        <v>1</v>
      </c>
      <c r="V67" s="181">
        <v>61</v>
      </c>
      <c r="W67" s="177">
        <f t="shared" si="22"/>
        <v>1</v>
      </c>
    </row>
    <row r="68" spans="1:23" s="71" customFormat="1" ht="13.7" customHeight="1" x14ac:dyDescent="0.25">
      <c r="A68" s="55">
        <v>57</v>
      </c>
      <c r="B68" s="115">
        <v>99</v>
      </c>
      <c r="C68" s="65" t="e">
        <f t="shared" si="12"/>
        <v>#N/A</v>
      </c>
      <c r="D68" s="66" t="e">
        <f t="shared" si="13"/>
        <v>#N/A</v>
      </c>
      <c r="E68" s="67" t="e">
        <f t="shared" si="14"/>
        <v>#N/A</v>
      </c>
      <c r="F68" s="68" t="e">
        <f t="shared" si="15"/>
        <v>#N/A</v>
      </c>
      <c r="G68" s="69" t="e">
        <f t="shared" si="16"/>
        <v>#N/A</v>
      </c>
      <c r="H68" s="69" t="e">
        <f t="shared" si="17"/>
        <v>#N/A</v>
      </c>
      <c r="I68" s="70">
        <v>0.13841435185185186</v>
      </c>
      <c r="J68" s="33">
        <f t="shared" si="18"/>
        <v>0</v>
      </c>
      <c r="K68" s="33">
        <f t="shared" si="19"/>
        <v>0</v>
      </c>
      <c r="M68" s="33"/>
      <c r="N68" s="33"/>
      <c r="O68" s="33" t="e">
        <f t="shared" si="20"/>
        <v>#N/A</v>
      </c>
      <c r="P68" s="203" t="e">
        <f t="shared" si="21"/>
        <v>#N/A</v>
      </c>
      <c r="R68" s="178">
        <v>99</v>
      </c>
      <c r="S68" s="179">
        <v>57</v>
      </c>
      <c r="T68" s="177">
        <f t="shared" si="11"/>
        <v>99</v>
      </c>
      <c r="U68" s="180">
        <v>1</v>
      </c>
      <c r="V68" s="181">
        <v>62</v>
      </c>
      <c r="W68" s="177">
        <f t="shared" si="22"/>
        <v>1</v>
      </c>
    </row>
    <row r="69" spans="1:23" s="71" customFormat="1" ht="13.7" customHeight="1" x14ac:dyDescent="0.25">
      <c r="A69" s="55">
        <v>58</v>
      </c>
      <c r="B69" s="115">
        <v>85</v>
      </c>
      <c r="C69" s="65" t="str">
        <f t="shared" si="12"/>
        <v>CZE19970804</v>
      </c>
      <c r="D69" s="66" t="str">
        <f t="shared" si="13"/>
        <v xml:space="preserve">SPUDIL Martin </v>
      </c>
      <c r="E69" s="67" t="str">
        <f t="shared" si="14"/>
        <v xml:space="preserve">SP KOLO LOAP SPECIALIZED </v>
      </c>
      <c r="F69" s="68">
        <f t="shared" si="15"/>
        <v>10880</v>
      </c>
      <c r="G69" s="69" t="str">
        <f t="shared" si="16"/>
        <v>JUNIOR*</v>
      </c>
      <c r="H69" s="69" t="str">
        <f t="shared" si="17"/>
        <v>KOV</v>
      </c>
      <c r="I69" s="70">
        <v>0.13841435185185186</v>
      </c>
      <c r="J69" s="33">
        <f t="shared" si="18"/>
        <v>0</v>
      </c>
      <c r="K69" s="33">
        <f t="shared" si="19"/>
        <v>0</v>
      </c>
      <c r="M69" s="33"/>
      <c r="N69" s="33"/>
      <c r="O69" s="33">
        <f t="shared" si="20"/>
        <v>7.8287037037037044E-2</v>
      </c>
      <c r="P69" s="203">
        <f t="shared" si="21"/>
        <v>0.2167013888888889</v>
      </c>
      <c r="R69" s="178">
        <v>85</v>
      </c>
      <c r="S69" s="179">
        <v>58</v>
      </c>
      <c r="T69" s="177">
        <f t="shared" si="11"/>
        <v>85</v>
      </c>
      <c r="U69" s="180">
        <v>1</v>
      </c>
      <c r="V69" s="181">
        <v>63</v>
      </c>
      <c r="W69" s="177">
        <f t="shared" si="22"/>
        <v>1</v>
      </c>
    </row>
    <row r="70" spans="1:23" s="71" customFormat="1" ht="13.7" customHeight="1" x14ac:dyDescent="0.25">
      <c r="A70" s="55">
        <v>59</v>
      </c>
      <c r="B70" s="115">
        <v>39</v>
      </c>
      <c r="C70" s="65" t="e">
        <f t="shared" si="12"/>
        <v>#N/A</v>
      </c>
      <c r="D70" s="66" t="e">
        <f t="shared" si="13"/>
        <v>#N/A</v>
      </c>
      <c r="E70" s="67" t="e">
        <f t="shared" si="14"/>
        <v>#N/A</v>
      </c>
      <c r="F70" s="68" t="e">
        <f t="shared" si="15"/>
        <v>#N/A</v>
      </c>
      <c r="G70" s="69" t="e">
        <f t="shared" si="16"/>
        <v>#N/A</v>
      </c>
      <c r="H70" s="69" t="e">
        <f t="shared" si="17"/>
        <v>#N/A</v>
      </c>
      <c r="I70" s="70">
        <v>0.13841435185185186</v>
      </c>
      <c r="J70" s="33">
        <f t="shared" si="18"/>
        <v>0</v>
      </c>
      <c r="K70" s="33">
        <f t="shared" si="19"/>
        <v>0</v>
      </c>
      <c r="M70" s="33"/>
      <c r="N70" s="33"/>
      <c r="O70" s="33" t="e">
        <f t="shared" si="20"/>
        <v>#N/A</v>
      </c>
      <c r="P70" s="203" t="e">
        <f t="shared" si="21"/>
        <v>#N/A</v>
      </c>
      <c r="R70" s="178">
        <v>39</v>
      </c>
      <c r="S70" s="179">
        <v>59</v>
      </c>
      <c r="T70" s="177">
        <f t="shared" si="11"/>
        <v>39</v>
      </c>
      <c r="U70" s="180">
        <v>1</v>
      </c>
      <c r="V70" s="181">
        <v>64</v>
      </c>
      <c r="W70" s="177">
        <f t="shared" si="22"/>
        <v>1</v>
      </c>
    </row>
    <row r="71" spans="1:23" s="71" customFormat="1" ht="13.7" customHeight="1" x14ac:dyDescent="0.25">
      <c r="A71" s="55">
        <v>60</v>
      </c>
      <c r="B71" s="115">
        <v>88</v>
      </c>
      <c r="C71" s="65" t="e">
        <f t="shared" si="12"/>
        <v>#N/A</v>
      </c>
      <c r="D71" s="66" t="e">
        <f t="shared" si="13"/>
        <v>#N/A</v>
      </c>
      <c r="E71" s="67" t="e">
        <f t="shared" si="14"/>
        <v>#N/A</v>
      </c>
      <c r="F71" s="68" t="e">
        <f t="shared" si="15"/>
        <v>#N/A</v>
      </c>
      <c r="G71" s="69" t="e">
        <f t="shared" si="16"/>
        <v>#N/A</v>
      </c>
      <c r="H71" s="69" t="e">
        <f t="shared" si="17"/>
        <v>#N/A</v>
      </c>
      <c r="I71" s="70">
        <v>0.13841435185185186</v>
      </c>
      <c r="J71" s="33">
        <f t="shared" si="18"/>
        <v>0</v>
      </c>
      <c r="K71" s="33">
        <f t="shared" si="19"/>
        <v>0</v>
      </c>
      <c r="M71" s="33"/>
      <c r="N71" s="33"/>
      <c r="O71" s="33" t="e">
        <f t="shared" si="20"/>
        <v>#N/A</v>
      </c>
      <c r="P71" s="203" t="e">
        <f t="shared" si="21"/>
        <v>#N/A</v>
      </c>
      <c r="R71" s="178">
        <v>88</v>
      </c>
      <c r="S71" s="179">
        <v>60</v>
      </c>
      <c r="T71" s="177">
        <f t="shared" si="11"/>
        <v>88</v>
      </c>
      <c r="U71" s="180">
        <v>1</v>
      </c>
      <c r="V71" s="181">
        <v>65</v>
      </c>
      <c r="W71" s="177">
        <f t="shared" si="22"/>
        <v>1</v>
      </c>
    </row>
    <row r="72" spans="1:23" s="71" customFormat="1" ht="13.7" customHeight="1" x14ac:dyDescent="0.25">
      <c r="A72" s="55">
        <v>61</v>
      </c>
      <c r="B72" s="115">
        <v>44</v>
      </c>
      <c r="C72" s="65" t="str">
        <f t="shared" si="12"/>
        <v>CZE19960213</v>
      </c>
      <c r="D72" s="66" t="str">
        <f t="shared" si="13"/>
        <v xml:space="preserve">JUREČKA Jiří </v>
      </c>
      <c r="E72" s="67" t="str">
        <f t="shared" si="14"/>
        <v>KC KOOPERATIVA SG JABLONEC N.N</v>
      </c>
      <c r="F72" s="68">
        <f t="shared" si="15"/>
        <v>5366</v>
      </c>
      <c r="G72" s="69" t="str">
        <f t="shared" si="16"/>
        <v>JUNIOR</v>
      </c>
      <c r="H72" s="69" t="str">
        <f t="shared" si="17"/>
        <v>KOO</v>
      </c>
      <c r="I72" s="70">
        <v>0.13841435185185186</v>
      </c>
      <c r="J72" s="33">
        <f t="shared" si="18"/>
        <v>0</v>
      </c>
      <c r="K72" s="33">
        <f t="shared" si="19"/>
        <v>0</v>
      </c>
      <c r="M72" s="33"/>
      <c r="N72" s="33"/>
      <c r="O72" s="33">
        <f t="shared" si="20"/>
        <v>7.8287037037037044E-2</v>
      </c>
      <c r="P72" s="203">
        <f t="shared" si="21"/>
        <v>0.2167013888888889</v>
      </c>
      <c r="R72" s="178">
        <v>44</v>
      </c>
      <c r="S72" s="179">
        <v>61</v>
      </c>
      <c r="T72" s="177">
        <f t="shared" si="11"/>
        <v>44</v>
      </c>
      <c r="U72" s="180">
        <v>1</v>
      </c>
      <c r="V72" s="181">
        <v>66</v>
      </c>
      <c r="W72" s="177">
        <f t="shared" si="22"/>
        <v>1</v>
      </c>
    </row>
    <row r="73" spans="1:23" s="71" customFormat="1" ht="13.7" customHeight="1" x14ac:dyDescent="0.25">
      <c r="A73" s="55">
        <v>62</v>
      </c>
      <c r="B73" s="115">
        <v>123</v>
      </c>
      <c r="C73" s="65" t="str">
        <f t="shared" si="12"/>
        <v>CZE19971015</v>
      </c>
      <c r="D73" s="66" t="str">
        <f t="shared" si="13"/>
        <v xml:space="preserve">STRUPEK Matyáš </v>
      </c>
      <c r="E73" s="67" t="str">
        <f t="shared" si="14"/>
        <v xml:space="preserve">SKC TUFO PROSTĚJOV </v>
      </c>
      <c r="F73" s="68">
        <f t="shared" si="15"/>
        <v>11747</v>
      </c>
      <c r="G73" s="69" t="str">
        <f t="shared" si="16"/>
        <v>JUNIOR*</v>
      </c>
      <c r="H73" s="69" t="str">
        <f t="shared" si="17"/>
        <v>SKC</v>
      </c>
      <c r="I73" s="70">
        <v>0.13841435185185186</v>
      </c>
      <c r="J73" s="33">
        <f t="shared" si="18"/>
        <v>0</v>
      </c>
      <c r="K73" s="33">
        <f t="shared" si="19"/>
        <v>0</v>
      </c>
      <c r="M73" s="33"/>
      <c r="N73" s="33"/>
      <c r="O73" s="33">
        <f t="shared" si="20"/>
        <v>7.8287037037037044E-2</v>
      </c>
      <c r="P73" s="203">
        <f t="shared" si="21"/>
        <v>0.2167013888888889</v>
      </c>
      <c r="R73" s="178">
        <v>123</v>
      </c>
      <c r="S73" s="179">
        <v>62</v>
      </c>
      <c r="T73" s="177">
        <f t="shared" si="11"/>
        <v>123</v>
      </c>
      <c r="U73" s="180">
        <v>1</v>
      </c>
      <c r="V73" s="181">
        <v>67</v>
      </c>
      <c r="W73" s="177">
        <f t="shared" si="22"/>
        <v>1</v>
      </c>
    </row>
    <row r="74" spans="1:23" s="71" customFormat="1" ht="13.7" customHeight="1" x14ac:dyDescent="0.25">
      <c r="A74" s="55">
        <v>63</v>
      </c>
      <c r="B74" s="115">
        <v>118</v>
      </c>
      <c r="C74" s="65" t="e">
        <f t="shared" si="12"/>
        <v>#N/A</v>
      </c>
      <c r="D74" s="66" t="e">
        <f t="shared" si="13"/>
        <v>#N/A</v>
      </c>
      <c r="E74" s="67" t="e">
        <f t="shared" si="14"/>
        <v>#N/A</v>
      </c>
      <c r="F74" s="68" t="e">
        <f t="shared" si="15"/>
        <v>#N/A</v>
      </c>
      <c r="G74" s="69" t="e">
        <f t="shared" si="16"/>
        <v>#N/A</v>
      </c>
      <c r="H74" s="69" t="e">
        <f t="shared" si="17"/>
        <v>#N/A</v>
      </c>
      <c r="I74" s="70">
        <v>0.13841435185185186</v>
      </c>
      <c r="J74" s="33">
        <f t="shared" si="18"/>
        <v>0</v>
      </c>
      <c r="K74" s="33">
        <f t="shared" si="19"/>
        <v>0</v>
      </c>
      <c r="M74" s="33"/>
      <c r="N74" s="33"/>
      <c r="O74" s="33" t="e">
        <f t="shared" si="20"/>
        <v>#N/A</v>
      </c>
      <c r="P74" s="203" t="e">
        <f t="shared" si="21"/>
        <v>#N/A</v>
      </c>
      <c r="R74" s="178">
        <v>118</v>
      </c>
      <c r="S74" s="179">
        <v>63</v>
      </c>
      <c r="T74" s="177">
        <f t="shared" si="11"/>
        <v>118</v>
      </c>
      <c r="U74" s="180">
        <v>1</v>
      </c>
      <c r="V74" s="181">
        <v>68</v>
      </c>
      <c r="W74" s="177">
        <f t="shared" si="22"/>
        <v>1</v>
      </c>
    </row>
    <row r="75" spans="1:23" s="71" customFormat="1" ht="13.7" customHeight="1" x14ac:dyDescent="0.25">
      <c r="A75" s="55">
        <v>64</v>
      </c>
      <c r="B75" s="115">
        <v>60</v>
      </c>
      <c r="C75" s="65" t="e">
        <f t="shared" si="12"/>
        <v>#N/A</v>
      </c>
      <c r="D75" s="66" t="e">
        <f t="shared" si="13"/>
        <v>#N/A</v>
      </c>
      <c r="E75" s="67" t="e">
        <f t="shared" si="14"/>
        <v>#N/A</v>
      </c>
      <c r="F75" s="68" t="e">
        <f t="shared" si="15"/>
        <v>#N/A</v>
      </c>
      <c r="G75" s="69" t="e">
        <f t="shared" si="16"/>
        <v>#N/A</v>
      </c>
      <c r="H75" s="69" t="e">
        <f t="shared" si="17"/>
        <v>#N/A</v>
      </c>
      <c r="I75" s="70">
        <v>0.13841435185185186</v>
      </c>
      <c r="J75" s="33">
        <f t="shared" si="18"/>
        <v>0</v>
      </c>
      <c r="K75" s="33">
        <f t="shared" si="19"/>
        <v>0</v>
      </c>
      <c r="M75" s="33"/>
      <c r="N75" s="33"/>
      <c r="O75" s="33" t="e">
        <f t="shared" si="20"/>
        <v>#N/A</v>
      </c>
      <c r="P75" s="203" t="e">
        <f t="shared" si="21"/>
        <v>#N/A</v>
      </c>
      <c r="R75" s="178">
        <v>60</v>
      </c>
      <c r="S75" s="179">
        <v>64</v>
      </c>
      <c r="T75" s="177">
        <f t="shared" si="11"/>
        <v>60</v>
      </c>
      <c r="U75" s="180">
        <v>1</v>
      </c>
      <c r="V75" s="181">
        <v>69</v>
      </c>
      <c r="W75" s="177">
        <f t="shared" si="22"/>
        <v>1</v>
      </c>
    </row>
    <row r="76" spans="1:23" s="71" customFormat="1" ht="13.7" customHeight="1" x14ac:dyDescent="0.25">
      <c r="A76" s="55">
        <v>65</v>
      </c>
      <c r="B76" s="115">
        <v>31</v>
      </c>
      <c r="C76" s="65" t="str">
        <f t="shared" ref="C76:C107" si="23">VLOOKUP(B76,STARTOVKA,2,0)</f>
        <v>CZE19960423</v>
      </c>
      <c r="D76" s="66" t="str">
        <f t="shared" ref="D76:D107" si="24">VLOOKUP(B76,STARTOVKA,3,0)</f>
        <v xml:space="preserve">MORÁVEK Zdeněk </v>
      </c>
      <c r="E76" s="67" t="str">
        <f t="shared" ref="E76:E107" si="25">VLOOKUP(B76,STARTOVKA,4,0)</f>
        <v>ALLTRAINING.CZ</v>
      </c>
      <c r="F76" s="68">
        <f t="shared" ref="F76:F107" si="26">VLOOKUP(B76,STARTOVKA,5,0)</f>
        <v>19314</v>
      </c>
      <c r="G76" s="69" t="str">
        <f t="shared" ref="G76:G107" si="27">VLOOKUP(B76,STARTOVKA,6,0)</f>
        <v>JUNIOR</v>
      </c>
      <c r="H76" s="69" t="str">
        <f t="shared" ref="H76:H107" si="28">VLOOKUP(B76,STARTOVKA,7,0)</f>
        <v>REM</v>
      </c>
      <c r="I76" s="70">
        <v>0.13841435185185186</v>
      </c>
      <c r="J76" s="33">
        <f t="shared" ref="J76:J107" si="29">I76-$I$12</f>
        <v>0</v>
      </c>
      <c r="K76" s="33">
        <f t="shared" ref="K76:K107" si="30">SUM(M76:N76)</f>
        <v>0</v>
      </c>
      <c r="M76" s="33"/>
      <c r="N76" s="33"/>
      <c r="O76" s="33">
        <f t="shared" ref="O76:O107" si="31">VLOOKUP(B76,ACTIVERIDERS1,8,0)</f>
        <v>7.8287037037037044E-2</v>
      </c>
      <c r="P76" s="203">
        <f t="shared" ref="P76:P107" si="32">I76-K76+O76</f>
        <v>0.2167013888888889</v>
      </c>
      <c r="R76" s="178">
        <v>31</v>
      </c>
      <c r="S76" s="179">
        <v>65</v>
      </c>
      <c r="T76" s="177">
        <f t="shared" si="11"/>
        <v>31</v>
      </c>
      <c r="U76" s="180">
        <v>1</v>
      </c>
      <c r="V76" s="181">
        <v>70</v>
      </c>
      <c r="W76" s="177">
        <f t="shared" ref="W76:W107" si="33">SUMIF(T:T,V:V,U:U)</f>
        <v>1</v>
      </c>
    </row>
    <row r="77" spans="1:23" s="71" customFormat="1" ht="13.7" customHeight="1" x14ac:dyDescent="0.25">
      <c r="A77" s="55">
        <v>66</v>
      </c>
      <c r="B77" s="115">
        <v>82</v>
      </c>
      <c r="C77" s="65" t="str">
        <f t="shared" si="23"/>
        <v>CZE19960127</v>
      </c>
      <c r="D77" s="66" t="str">
        <f t="shared" si="24"/>
        <v xml:space="preserve">ŠIPOŠ Marek </v>
      </c>
      <c r="E77" s="67" t="str">
        <f t="shared" si="25"/>
        <v xml:space="preserve">TJ KOVO PRAHA </v>
      </c>
      <c r="F77" s="68">
        <f t="shared" si="26"/>
        <v>17984</v>
      </c>
      <c r="G77" s="69" t="str">
        <f t="shared" si="27"/>
        <v>JUNIOR</v>
      </c>
      <c r="H77" s="69" t="str">
        <f t="shared" si="28"/>
        <v>KOV</v>
      </c>
      <c r="I77" s="70">
        <v>0.13841435185185186</v>
      </c>
      <c r="J77" s="33">
        <f t="shared" si="29"/>
        <v>0</v>
      </c>
      <c r="K77" s="33">
        <f t="shared" si="30"/>
        <v>0</v>
      </c>
      <c r="M77" s="33"/>
      <c r="N77" s="33"/>
      <c r="O77" s="33">
        <f t="shared" si="31"/>
        <v>7.8287037037037044E-2</v>
      </c>
      <c r="P77" s="203">
        <f t="shared" si="32"/>
        <v>0.2167013888888889</v>
      </c>
      <c r="R77" s="178">
        <v>82</v>
      </c>
      <c r="S77" s="179">
        <v>66</v>
      </c>
      <c r="T77" s="177">
        <f t="shared" ref="T77:T137" si="34">IF(R77&lt;&gt;"",R77,"")</f>
        <v>82</v>
      </c>
      <c r="U77" s="180">
        <v>1</v>
      </c>
      <c r="V77" s="181">
        <v>71</v>
      </c>
      <c r="W77" s="177">
        <f t="shared" si="33"/>
        <v>1</v>
      </c>
    </row>
    <row r="78" spans="1:23" s="71" customFormat="1" ht="13.7" customHeight="1" x14ac:dyDescent="0.25">
      <c r="A78" s="55">
        <v>67</v>
      </c>
      <c r="B78" s="115">
        <v>79</v>
      </c>
      <c r="C78" s="65" t="e">
        <f t="shared" si="23"/>
        <v>#N/A</v>
      </c>
      <c r="D78" s="66" t="e">
        <f t="shared" si="24"/>
        <v>#N/A</v>
      </c>
      <c r="E78" s="67" t="e">
        <f t="shared" si="25"/>
        <v>#N/A</v>
      </c>
      <c r="F78" s="68" t="e">
        <f t="shared" si="26"/>
        <v>#N/A</v>
      </c>
      <c r="G78" s="69" t="e">
        <f t="shared" si="27"/>
        <v>#N/A</v>
      </c>
      <c r="H78" s="69" t="e">
        <f t="shared" si="28"/>
        <v>#N/A</v>
      </c>
      <c r="I78" s="70">
        <v>0.13841435185185186</v>
      </c>
      <c r="J78" s="33">
        <f t="shared" si="29"/>
        <v>0</v>
      </c>
      <c r="K78" s="33">
        <f t="shared" si="30"/>
        <v>0</v>
      </c>
      <c r="M78" s="33"/>
      <c r="N78" s="33"/>
      <c r="O78" s="33" t="e">
        <f t="shared" si="31"/>
        <v>#N/A</v>
      </c>
      <c r="P78" s="203" t="e">
        <f t="shared" si="32"/>
        <v>#N/A</v>
      </c>
      <c r="R78" s="178">
        <v>79</v>
      </c>
      <c r="S78" s="179">
        <v>67</v>
      </c>
      <c r="T78" s="177">
        <f t="shared" si="34"/>
        <v>79</v>
      </c>
      <c r="U78" s="180">
        <v>1</v>
      </c>
      <c r="V78" s="181">
        <v>72</v>
      </c>
      <c r="W78" s="177">
        <f t="shared" si="33"/>
        <v>1</v>
      </c>
    </row>
    <row r="79" spans="1:23" s="71" customFormat="1" ht="13.7" customHeight="1" x14ac:dyDescent="0.25">
      <c r="A79" s="55">
        <v>68</v>
      </c>
      <c r="B79" s="115">
        <v>10</v>
      </c>
      <c r="C79" s="65" t="str">
        <f t="shared" si="23"/>
        <v>GER19970316</v>
      </c>
      <c r="D79" s="66" t="str">
        <f t="shared" si="24"/>
        <v>WELTZ Niclas</v>
      </c>
      <c r="E79" s="67" t="str">
        <f t="shared" si="25"/>
        <v>RSC TURBINE ERFURT</v>
      </c>
      <c r="F79" s="68" t="str">
        <f t="shared" si="26"/>
        <v>THÜ173103</v>
      </c>
      <c r="G79" s="69" t="str">
        <f t="shared" si="27"/>
        <v>JUNIOR*</v>
      </c>
      <c r="H79" s="69" t="str">
        <f t="shared" si="28"/>
        <v>TUR</v>
      </c>
      <c r="I79" s="70">
        <v>0.13841435185185186</v>
      </c>
      <c r="J79" s="33">
        <f t="shared" si="29"/>
        <v>0</v>
      </c>
      <c r="K79" s="33">
        <f t="shared" si="30"/>
        <v>0</v>
      </c>
      <c r="M79" s="33"/>
      <c r="N79" s="33"/>
      <c r="O79" s="33">
        <f t="shared" si="31"/>
        <v>7.8287037037037044E-2</v>
      </c>
      <c r="P79" s="203">
        <f t="shared" si="32"/>
        <v>0.2167013888888889</v>
      </c>
      <c r="R79" s="178">
        <v>10</v>
      </c>
      <c r="S79" s="179">
        <v>68</v>
      </c>
      <c r="T79" s="177">
        <f t="shared" si="34"/>
        <v>10</v>
      </c>
      <c r="U79" s="180">
        <v>1</v>
      </c>
      <c r="V79" s="181">
        <v>73</v>
      </c>
      <c r="W79" s="177">
        <f t="shared" si="33"/>
        <v>1</v>
      </c>
    </row>
    <row r="80" spans="1:23" s="71" customFormat="1" ht="13.7" customHeight="1" x14ac:dyDescent="0.25">
      <c r="A80" s="55">
        <v>69</v>
      </c>
      <c r="B80" s="115">
        <v>86</v>
      </c>
      <c r="C80" s="65" t="e">
        <f t="shared" si="23"/>
        <v>#N/A</v>
      </c>
      <c r="D80" s="66" t="e">
        <f t="shared" si="24"/>
        <v>#N/A</v>
      </c>
      <c r="E80" s="67" t="e">
        <f t="shared" si="25"/>
        <v>#N/A</v>
      </c>
      <c r="F80" s="68" t="e">
        <f t="shared" si="26"/>
        <v>#N/A</v>
      </c>
      <c r="G80" s="69" t="e">
        <f t="shared" si="27"/>
        <v>#N/A</v>
      </c>
      <c r="H80" s="69" t="e">
        <f t="shared" si="28"/>
        <v>#N/A</v>
      </c>
      <c r="I80" s="70">
        <v>0.13841435185185186</v>
      </c>
      <c r="J80" s="33">
        <f t="shared" si="29"/>
        <v>0</v>
      </c>
      <c r="K80" s="33">
        <f t="shared" si="30"/>
        <v>0</v>
      </c>
      <c r="M80" s="33"/>
      <c r="N80" s="33"/>
      <c r="O80" s="33" t="e">
        <f t="shared" si="31"/>
        <v>#N/A</v>
      </c>
      <c r="P80" s="203" t="e">
        <f t="shared" si="32"/>
        <v>#N/A</v>
      </c>
      <c r="R80" s="178">
        <v>86</v>
      </c>
      <c r="S80" s="179">
        <v>69</v>
      </c>
      <c r="T80" s="177">
        <f t="shared" si="34"/>
        <v>86</v>
      </c>
      <c r="U80" s="180">
        <v>1</v>
      </c>
      <c r="V80" s="181">
        <v>74</v>
      </c>
      <c r="W80" s="177">
        <f t="shared" si="33"/>
        <v>1</v>
      </c>
    </row>
    <row r="81" spans="1:23" s="71" customFormat="1" ht="13.7" customHeight="1" x14ac:dyDescent="0.25">
      <c r="A81" s="55">
        <v>70</v>
      </c>
      <c r="B81" s="115">
        <v>71</v>
      </c>
      <c r="C81" s="65" t="str">
        <f t="shared" si="23"/>
        <v>SVK19970730</v>
      </c>
      <c r="D81" s="66" t="str">
        <f t="shared" si="24"/>
        <v>MEŇUŠ Tomáš</v>
      </c>
      <c r="E81" s="67" t="str">
        <f t="shared" si="25"/>
        <v>CYCLING ACADEMY BRATISLAVA</v>
      </c>
      <c r="F81" s="68">
        <f t="shared" si="26"/>
        <v>6668</v>
      </c>
      <c r="G81" s="69" t="str">
        <f t="shared" si="27"/>
        <v>JUNIOR*</v>
      </c>
      <c r="H81" s="69" t="str">
        <f t="shared" si="28"/>
        <v>SLA</v>
      </c>
      <c r="I81" s="70">
        <v>0.13841435185185186</v>
      </c>
      <c r="J81" s="33">
        <f t="shared" si="29"/>
        <v>0</v>
      </c>
      <c r="K81" s="33">
        <f t="shared" si="30"/>
        <v>0</v>
      </c>
      <c r="M81" s="33"/>
      <c r="N81" s="33"/>
      <c r="O81" s="33">
        <f t="shared" si="31"/>
        <v>7.8321759259259258E-2</v>
      </c>
      <c r="P81" s="203">
        <f t="shared" si="32"/>
        <v>0.21673611111111113</v>
      </c>
      <c r="R81" s="178">
        <v>71</v>
      </c>
      <c r="S81" s="179">
        <v>70</v>
      </c>
      <c r="T81" s="177">
        <f t="shared" si="34"/>
        <v>71</v>
      </c>
      <c r="U81" s="180">
        <v>1</v>
      </c>
      <c r="V81" s="181">
        <v>75</v>
      </c>
      <c r="W81" s="177">
        <f t="shared" si="33"/>
        <v>1</v>
      </c>
    </row>
    <row r="82" spans="1:23" s="71" customFormat="1" ht="13.7" customHeight="1" x14ac:dyDescent="0.25">
      <c r="A82" s="55">
        <v>71</v>
      </c>
      <c r="B82" s="115">
        <v>54</v>
      </c>
      <c r="C82" s="65" t="str">
        <f t="shared" si="23"/>
        <v>POL19960621</v>
      </c>
      <c r="D82" s="66" t="str">
        <f t="shared" si="24"/>
        <v>TROSZOK Robert</v>
      </c>
      <c r="E82" s="67" t="str">
        <f t="shared" si="25"/>
        <v>GRUPA KOLARSKA GLIWICE BA</v>
      </c>
      <c r="F82" s="68" t="str">
        <f t="shared" si="26"/>
        <v>SLA231</v>
      </c>
      <c r="G82" s="69" t="str">
        <f t="shared" si="27"/>
        <v>JUNIOR</v>
      </c>
      <c r="H82" s="69" t="str">
        <f t="shared" si="28"/>
        <v>GLI</v>
      </c>
      <c r="I82" s="70">
        <v>0.13841435185185186</v>
      </c>
      <c r="J82" s="33">
        <f t="shared" si="29"/>
        <v>0</v>
      </c>
      <c r="K82" s="33">
        <f t="shared" si="30"/>
        <v>3.4722222222222222E-5</v>
      </c>
      <c r="M82" s="33">
        <v>3.4722222222222222E-5</v>
      </c>
      <c r="N82" s="33"/>
      <c r="O82" s="33">
        <f t="shared" si="31"/>
        <v>8.6064814814814816E-2</v>
      </c>
      <c r="P82" s="203">
        <f t="shared" si="32"/>
        <v>0.22444444444444445</v>
      </c>
      <c r="R82" s="178">
        <v>54</v>
      </c>
      <c r="S82" s="179">
        <v>71</v>
      </c>
      <c r="T82" s="177">
        <f t="shared" si="34"/>
        <v>54</v>
      </c>
      <c r="U82" s="180">
        <v>1</v>
      </c>
      <c r="V82" s="181">
        <v>76</v>
      </c>
      <c r="W82" s="177">
        <f t="shared" si="33"/>
        <v>1</v>
      </c>
    </row>
    <row r="83" spans="1:23" s="71" customFormat="1" ht="13.7" customHeight="1" x14ac:dyDescent="0.25">
      <c r="A83" s="55">
        <v>72</v>
      </c>
      <c r="B83" s="115">
        <v>132</v>
      </c>
      <c r="C83" s="65" t="str">
        <f t="shared" si="23"/>
        <v>AUT19961021</v>
      </c>
      <c r="D83" s="66" t="str">
        <f t="shared" si="24"/>
        <v>KNAPP Daniel</v>
      </c>
      <c r="E83" s="67" t="str">
        <f t="shared" si="25"/>
        <v>UNION RAIFFEISEN RADTEAM TIROL</v>
      </c>
      <c r="F83" s="68">
        <f t="shared" si="26"/>
        <v>100480</v>
      </c>
      <c r="G83" s="69" t="str">
        <f t="shared" si="27"/>
        <v>JUNIOR</v>
      </c>
      <c r="H83" s="69" t="str">
        <f t="shared" si="28"/>
        <v>RCA</v>
      </c>
      <c r="I83" s="70">
        <v>0.13841435185185186</v>
      </c>
      <c r="J83" s="33">
        <f t="shared" si="29"/>
        <v>0</v>
      </c>
      <c r="K83" s="33">
        <f t="shared" si="30"/>
        <v>0</v>
      </c>
      <c r="M83" s="33"/>
      <c r="N83" s="33"/>
      <c r="O83" s="33">
        <f t="shared" si="31"/>
        <v>7.8252314814814816E-2</v>
      </c>
      <c r="P83" s="203">
        <f t="shared" si="32"/>
        <v>0.21666666666666667</v>
      </c>
      <c r="R83" s="178">
        <v>132</v>
      </c>
      <c r="S83" s="179">
        <v>72</v>
      </c>
      <c r="T83" s="177">
        <f t="shared" si="34"/>
        <v>132</v>
      </c>
      <c r="U83" s="180">
        <v>1</v>
      </c>
      <c r="V83" s="181">
        <v>77</v>
      </c>
      <c r="W83" s="177">
        <f t="shared" si="33"/>
        <v>1</v>
      </c>
    </row>
    <row r="84" spans="1:23" s="71" customFormat="1" ht="13.7" customHeight="1" x14ac:dyDescent="0.25">
      <c r="A84" s="55">
        <v>73</v>
      </c>
      <c r="B84" s="115">
        <v>69</v>
      </c>
      <c r="C84" s="65" t="e">
        <f t="shared" si="23"/>
        <v>#N/A</v>
      </c>
      <c r="D84" s="66" t="e">
        <f t="shared" si="24"/>
        <v>#N/A</v>
      </c>
      <c r="E84" s="67" t="e">
        <f t="shared" si="25"/>
        <v>#N/A</v>
      </c>
      <c r="F84" s="68" t="e">
        <f t="shared" si="26"/>
        <v>#N/A</v>
      </c>
      <c r="G84" s="69" t="e">
        <f t="shared" si="27"/>
        <v>#N/A</v>
      </c>
      <c r="H84" s="69" t="e">
        <f t="shared" si="28"/>
        <v>#N/A</v>
      </c>
      <c r="I84" s="70">
        <v>0.13841435185185186</v>
      </c>
      <c r="J84" s="33">
        <f t="shared" si="29"/>
        <v>0</v>
      </c>
      <c r="K84" s="33">
        <f t="shared" si="30"/>
        <v>0</v>
      </c>
      <c r="M84" s="33"/>
      <c r="N84" s="33"/>
      <c r="O84" s="33" t="e">
        <f t="shared" si="31"/>
        <v>#N/A</v>
      </c>
      <c r="P84" s="203" t="e">
        <f t="shared" si="32"/>
        <v>#N/A</v>
      </c>
      <c r="R84" s="178">
        <v>69</v>
      </c>
      <c r="S84" s="179">
        <v>73</v>
      </c>
      <c r="T84" s="177">
        <f t="shared" si="34"/>
        <v>69</v>
      </c>
      <c r="U84" s="180">
        <v>1</v>
      </c>
      <c r="V84" s="181">
        <v>78</v>
      </c>
      <c r="W84" s="177">
        <f t="shared" si="33"/>
        <v>1</v>
      </c>
    </row>
    <row r="85" spans="1:23" s="71" customFormat="1" ht="13.7" customHeight="1" x14ac:dyDescent="0.25">
      <c r="A85" s="55">
        <v>74</v>
      </c>
      <c r="B85" s="115">
        <v>25</v>
      </c>
      <c r="C85" s="65" t="e">
        <f t="shared" si="23"/>
        <v>#N/A</v>
      </c>
      <c r="D85" s="66" t="e">
        <f t="shared" si="24"/>
        <v>#N/A</v>
      </c>
      <c r="E85" s="67" t="e">
        <f t="shared" si="25"/>
        <v>#N/A</v>
      </c>
      <c r="F85" s="68" t="e">
        <f t="shared" si="26"/>
        <v>#N/A</v>
      </c>
      <c r="G85" s="69" t="e">
        <f t="shared" si="27"/>
        <v>#N/A</v>
      </c>
      <c r="H85" s="69" t="e">
        <f t="shared" si="28"/>
        <v>#N/A</v>
      </c>
      <c r="I85" s="70">
        <v>0.13841435185185186</v>
      </c>
      <c r="J85" s="33">
        <f t="shared" si="29"/>
        <v>0</v>
      </c>
      <c r="K85" s="33">
        <f t="shared" si="30"/>
        <v>0</v>
      </c>
      <c r="M85" s="33"/>
      <c r="N85" s="33"/>
      <c r="O85" s="33" t="e">
        <f t="shared" si="31"/>
        <v>#N/A</v>
      </c>
      <c r="P85" s="203" t="e">
        <f t="shared" si="32"/>
        <v>#N/A</v>
      </c>
      <c r="R85" s="178">
        <v>25</v>
      </c>
      <c r="S85" s="179">
        <v>74</v>
      </c>
      <c r="T85" s="177">
        <f t="shared" si="34"/>
        <v>25</v>
      </c>
      <c r="U85" s="180">
        <v>1</v>
      </c>
      <c r="V85" s="181">
        <v>79</v>
      </c>
      <c r="W85" s="177">
        <f t="shared" si="33"/>
        <v>1</v>
      </c>
    </row>
    <row r="86" spans="1:23" s="71" customFormat="1" ht="13.7" customHeight="1" x14ac:dyDescent="0.25">
      <c r="A86" s="55">
        <v>75</v>
      </c>
      <c r="B86" s="115">
        <v>9</v>
      </c>
      <c r="C86" s="65" t="str">
        <f t="shared" si="23"/>
        <v>GER19980730</v>
      </c>
      <c r="D86" s="66" t="str">
        <f t="shared" si="24"/>
        <v>PLUNTKE Moritz</v>
      </c>
      <c r="E86" s="67" t="str">
        <f t="shared" si="25"/>
        <v>RSC TURBINE ERFURT</v>
      </c>
      <c r="F86" s="68" t="str">
        <f t="shared" si="26"/>
        <v>THÜ173593</v>
      </c>
      <c r="G86" s="69" t="str">
        <f t="shared" si="27"/>
        <v>CADET</v>
      </c>
      <c r="H86" s="69" t="str">
        <f t="shared" si="28"/>
        <v>TUR</v>
      </c>
      <c r="I86" s="70">
        <v>0.13841435185185186</v>
      </c>
      <c r="J86" s="33">
        <f t="shared" si="29"/>
        <v>0</v>
      </c>
      <c r="K86" s="33">
        <f t="shared" si="30"/>
        <v>0</v>
      </c>
      <c r="M86" s="33"/>
      <c r="N86" s="33"/>
      <c r="O86" s="33">
        <f t="shared" si="31"/>
        <v>7.8680555555555545E-2</v>
      </c>
      <c r="P86" s="203">
        <f t="shared" si="32"/>
        <v>0.21709490740740739</v>
      </c>
      <c r="R86" s="178">
        <v>9</v>
      </c>
      <c r="S86" s="179">
        <v>75</v>
      </c>
      <c r="T86" s="177">
        <f t="shared" si="34"/>
        <v>9</v>
      </c>
      <c r="U86" s="180">
        <v>1</v>
      </c>
      <c r="V86" s="181">
        <v>80</v>
      </c>
      <c r="W86" s="177">
        <f t="shared" si="33"/>
        <v>1</v>
      </c>
    </row>
    <row r="87" spans="1:23" s="71" customFormat="1" ht="13.7" customHeight="1" x14ac:dyDescent="0.25">
      <c r="A87" s="55">
        <v>76</v>
      </c>
      <c r="B87" s="115">
        <v>8</v>
      </c>
      <c r="C87" s="65" t="str">
        <f t="shared" si="23"/>
        <v>GER19980416</v>
      </c>
      <c r="D87" s="66" t="str">
        <f t="shared" si="24"/>
        <v>KÄßMANN Fabian</v>
      </c>
      <c r="E87" s="67" t="str">
        <f t="shared" si="25"/>
        <v>1.RSV 1886 GREIZ</v>
      </c>
      <c r="F87" s="68" t="str">
        <f t="shared" si="26"/>
        <v>THÜ173410</v>
      </c>
      <c r="G87" s="69" t="str">
        <f t="shared" si="27"/>
        <v>CADET</v>
      </c>
      <c r="H87" s="69" t="str">
        <f t="shared" si="28"/>
        <v>TUR</v>
      </c>
      <c r="I87" s="70">
        <v>0.13841435185185186</v>
      </c>
      <c r="J87" s="33">
        <f t="shared" si="29"/>
        <v>0</v>
      </c>
      <c r="K87" s="33">
        <f t="shared" si="30"/>
        <v>0</v>
      </c>
      <c r="M87" s="33"/>
      <c r="N87" s="33"/>
      <c r="O87" s="33">
        <f t="shared" si="31"/>
        <v>7.8287037037037044E-2</v>
      </c>
      <c r="P87" s="203">
        <f t="shared" si="32"/>
        <v>0.2167013888888889</v>
      </c>
      <c r="R87" s="178">
        <v>8</v>
      </c>
      <c r="S87" s="179">
        <v>76</v>
      </c>
      <c r="T87" s="177">
        <f t="shared" si="34"/>
        <v>8</v>
      </c>
      <c r="U87" s="180">
        <v>1</v>
      </c>
      <c r="V87" s="181">
        <v>81</v>
      </c>
      <c r="W87" s="177">
        <f t="shared" si="33"/>
        <v>0</v>
      </c>
    </row>
    <row r="88" spans="1:23" s="71" customFormat="1" ht="13.7" customHeight="1" x14ac:dyDescent="0.25">
      <c r="A88" s="55">
        <v>77</v>
      </c>
      <c r="B88" s="115">
        <v>30</v>
      </c>
      <c r="C88" s="65" t="e">
        <f t="shared" si="23"/>
        <v>#N/A</v>
      </c>
      <c r="D88" s="66" t="e">
        <f t="shared" si="24"/>
        <v>#N/A</v>
      </c>
      <c r="E88" s="67" t="e">
        <f t="shared" si="25"/>
        <v>#N/A</v>
      </c>
      <c r="F88" s="68" t="e">
        <f t="shared" si="26"/>
        <v>#N/A</v>
      </c>
      <c r="G88" s="69" t="e">
        <f t="shared" si="27"/>
        <v>#N/A</v>
      </c>
      <c r="H88" s="69" t="e">
        <f t="shared" si="28"/>
        <v>#N/A</v>
      </c>
      <c r="I88" s="70">
        <v>0.13841435185185186</v>
      </c>
      <c r="J88" s="33">
        <f t="shared" si="29"/>
        <v>0</v>
      </c>
      <c r="K88" s="33">
        <f t="shared" si="30"/>
        <v>0</v>
      </c>
      <c r="M88" s="33"/>
      <c r="N88" s="33"/>
      <c r="O88" s="33" t="e">
        <f t="shared" si="31"/>
        <v>#N/A</v>
      </c>
      <c r="P88" s="203" t="e">
        <f t="shared" si="32"/>
        <v>#N/A</v>
      </c>
      <c r="R88" s="178">
        <v>30</v>
      </c>
      <c r="S88" s="179">
        <v>77</v>
      </c>
      <c r="T88" s="177">
        <f t="shared" si="34"/>
        <v>30</v>
      </c>
      <c r="U88" s="180">
        <v>1</v>
      </c>
      <c r="V88" s="181">
        <v>82</v>
      </c>
      <c r="W88" s="177">
        <f t="shared" si="33"/>
        <v>1</v>
      </c>
    </row>
    <row r="89" spans="1:23" s="71" customFormat="1" ht="13.7" customHeight="1" x14ac:dyDescent="0.25">
      <c r="A89" s="55">
        <v>78</v>
      </c>
      <c r="B89" s="115">
        <v>27</v>
      </c>
      <c r="C89" s="65" t="e">
        <f t="shared" si="23"/>
        <v>#N/A</v>
      </c>
      <c r="D89" s="66" t="e">
        <f t="shared" si="24"/>
        <v>#N/A</v>
      </c>
      <c r="E89" s="67" t="e">
        <f t="shared" si="25"/>
        <v>#N/A</v>
      </c>
      <c r="F89" s="68" t="e">
        <f t="shared" si="26"/>
        <v>#N/A</v>
      </c>
      <c r="G89" s="69" t="e">
        <f t="shared" si="27"/>
        <v>#N/A</v>
      </c>
      <c r="H89" s="69" t="e">
        <f t="shared" si="28"/>
        <v>#N/A</v>
      </c>
      <c r="I89" s="70">
        <v>0.13841435185185186</v>
      </c>
      <c r="J89" s="33">
        <f t="shared" si="29"/>
        <v>0</v>
      </c>
      <c r="K89" s="33">
        <f t="shared" si="30"/>
        <v>3.4722222222222222E-5</v>
      </c>
      <c r="M89" s="33">
        <v>3.4722222222222222E-5</v>
      </c>
      <c r="N89" s="33"/>
      <c r="O89" s="33" t="e">
        <f t="shared" si="31"/>
        <v>#N/A</v>
      </c>
      <c r="P89" s="203" t="e">
        <f t="shared" si="32"/>
        <v>#N/A</v>
      </c>
      <c r="R89" s="178">
        <v>27</v>
      </c>
      <c r="S89" s="179">
        <v>78</v>
      </c>
      <c r="T89" s="177">
        <f t="shared" si="34"/>
        <v>27</v>
      </c>
      <c r="U89" s="180">
        <v>1</v>
      </c>
      <c r="V89" s="181">
        <v>83</v>
      </c>
      <c r="W89" s="177">
        <f t="shared" si="33"/>
        <v>1</v>
      </c>
    </row>
    <row r="90" spans="1:23" s="71" customFormat="1" ht="13.7" customHeight="1" x14ac:dyDescent="0.25">
      <c r="A90" s="55">
        <v>79</v>
      </c>
      <c r="B90" s="115">
        <v>49</v>
      </c>
      <c r="C90" s="65" t="str">
        <f t="shared" si="23"/>
        <v>CZE19960703</v>
      </c>
      <c r="D90" s="66" t="str">
        <f t="shared" si="24"/>
        <v xml:space="preserve">ŠÍREK Adrian </v>
      </c>
      <c r="E90" s="67" t="str">
        <f t="shared" si="25"/>
        <v>KC KOOPERATIVA SG JABLONEC N.N</v>
      </c>
      <c r="F90" s="68">
        <f t="shared" si="26"/>
        <v>12955</v>
      </c>
      <c r="G90" s="69" t="str">
        <f t="shared" si="27"/>
        <v>JUNIOR</v>
      </c>
      <c r="H90" s="69" t="str">
        <f t="shared" si="28"/>
        <v>KOO</v>
      </c>
      <c r="I90" s="70">
        <v>0.13873842592592592</v>
      </c>
      <c r="J90" s="33">
        <f t="shared" si="29"/>
        <v>3.2407407407405997E-4</v>
      </c>
      <c r="K90" s="33">
        <f t="shared" si="30"/>
        <v>0</v>
      </c>
      <c r="M90" s="33"/>
      <c r="N90" s="33"/>
      <c r="O90" s="33">
        <f t="shared" si="31"/>
        <v>7.8287037037037044E-2</v>
      </c>
      <c r="P90" s="203">
        <f t="shared" si="32"/>
        <v>0.21702546296296296</v>
      </c>
      <c r="R90" s="178">
        <v>49</v>
      </c>
      <c r="S90" s="179">
        <v>79</v>
      </c>
      <c r="T90" s="177">
        <f t="shared" si="34"/>
        <v>49</v>
      </c>
      <c r="U90" s="180">
        <v>1</v>
      </c>
      <c r="V90" s="181">
        <v>84</v>
      </c>
      <c r="W90" s="177">
        <f t="shared" si="33"/>
        <v>1</v>
      </c>
    </row>
    <row r="91" spans="1:23" s="71" customFormat="1" ht="13.7" customHeight="1" x14ac:dyDescent="0.25">
      <c r="A91" s="55">
        <v>80</v>
      </c>
      <c r="B91" s="115">
        <v>102</v>
      </c>
      <c r="C91" s="65" t="str">
        <f t="shared" si="23"/>
        <v>CZE19991218</v>
      </c>
      <c r="D91" s="66" t="str">
        <f t="shared" si="24"/>
        <v xml:space="preserve">HOLUBOVSKÝ Ondřej </v>
      </c>
      <c r="E91" s="67" t="str">
        <f t="shared" si="25"/>
        <v xml:space="preserve">TJ STADION LOUNY </v>
      </c>
      <c r="F91" s="68">
        <f t="shared" si="26"/>
        <v>12235</v>
      </c>
      <c r="G91" s="69" t="str">
        <f t="shared" si="27"/>
        <v>CADET*</v>
      </c>
      <c r="H91" s="69" t="str">
        <f t="shared" si="28"/>
        <v>LOU</v>
      </c>
      <c r="I91" s="70">
        <v>0.13841435185185186</v>
      </c>
      <c r="J91" s="33">
        <f t="shared" si="29"/>
        <v>0</v>
      </c>
      <c r="K91" s="33">
        <f t="shared" si="30"/>
        <v>0</v>
      </c>
      <c r="M91" s="33"/>
      <c r="N91" s="33"/>
      <c r="O91" s="33" t="e">
        <f t="shared" si="31"/>
        <v>#N/A</v>
      </c>
      <c r="P91" s="203" t="e">
        <f t="shared" si="32"/>
        <v>#N/A</v>
      </c>
      <c r="R91" s="178">
        <v>68</v>
      </c>
      <c r="S91" s="179">
        <v>80</v>
      </c>
      <c r="T91" s="177">
        <f t="shared" si="34"/>
        <v>68</v>
      </c>
      <c r="U91" s="180">
        <v>1</v>
      </c>
      <c r="V91" s="181">
        <v>85</v>
      </c>
      <c r="W91" s="177">
        <f t="shared" si="33"/>
        <v>1</v>
      </c>
    </row>
    <row r="92" spans="1:23" s="71" customFormat="1" ht="13.7" customHeight="1" x14ac:dyDescent="0.25">
      <c r="A92" s="55">
        <v>81</v>
      </c>
      <c r="B92" s="115">
        <v>109</v>
      </c>
      <c r="C92" s="65" t="e">
        <f t="shared" si="23"/>
        <v>#N/A</v>
      </c>
      <c r="D92" s="66" t="e">
        <f t="shared" si="24"/>
        <v>#N/A</v>
      </c>
      <c r="E92" s="67" t="e">
        <f t="shared" si="25"/>
        <v>#N/A</v>
      </c>
      <c r="F92" s="68" t="e">
        <f t="shared" si="26"/>
        <v>#N/A</v>
      </c>
      <c r="G92" s="69" t="e">
        <f t="shared" si="27"/>
        <v>#N/A</v>
      </c>
      <c r="H92" s="69" t="e">
        <f t="shared" si="28"/>
        <v>#N/A</v>
      </c>
      <c r="I92" s="70">
        <v>0.13966435185185186</v>
      </c>
      <c r="J92" s="33">
        <f t="shared" si="29"/>
        <v>1.2500000000000011E-3</v>
      </c>
      <c r="K92" s="33">
        <f t="shared" si="30"/>
        <v>0</v>
      </c>
      <c r="M92" s="33"/>
      <c r="N92" s="33"/>
      <c r="O92" s="33" t="e">
        <f t="shared" si="31"/>
        <v>#N/A</v>
      </c>
      <c r="P92" s="203" t="e">
        <f t="shared" si="32"/>
        <v>#N/A</v>
      </c>
      <c r="R92" s="178">
        <v>102</v>
      </c>
      <c r="S92" s="179">
        <v>81</v>
      </c>
      <c r="T92" s="177">
        <f t="shared" si="34"/>
        <v>102</v>
      </c>
      <c r="U92" s="180">
        <v>1</v>
      </c>
      <c r="V92" s="181">
        <v>86</v>
      </c>
      <c r="W92" s="177">
        <f t="shared" si="33"/>
        <v>1</v>
      </c>
    </row>
    <row r="93" spans="1:23" s="71" customFormat="1" ht="13.7" customHeight="1" x14ac:dyDescent="0.25">
      <c r="A93" s="55">
        <v>82</v>
      </c>
      <c r="B93" s="115">
        <v>61</v>
      </c>
      <c r="C93" s="65" t="str">
        <f t="shared" si="23"/>
        <v>POL19960305</v>
      </c>
      <c r="D93" s="66" t="str">
        <f t="shared" si="24"/>
        <v>PRZEWIĘDA Paweł</v>
      </c>
      <c r="E93" s="67" t="str">
        <f t="shared" si="25"/>
        <v xml:space="preserve">DSR AUTHOR GÓRNIK WAŁBRZYCH </v>
      </c>
      <c r="F93" s="68" t="str">
        <f t="shared" si="26"/>
        <v>DLS177</v>
      </c>
      <c r="G93" s="69" t="str">
        <f t="shared" si="27"/>
        <v>JUNIOR</v>
      </c>
      <c r="H93" s="69" t="str">
        <f t="shared" si="28"/>
        <v>GOR</v>
      </c>
      <c r="I93" s="70">
        <v>0.13969907407407409</v>
      </c>
      <c r="J93" s="33">
        <f t="shared" si="29"/>
        <v>1.2847222222222288E-3</v>
      </c>
      <c r="K93" s="33">
        <f t="shared" si="30"/>
        <v>0</v>
      </c>
      <c r="M93" s="33"/>
      <c r="N93" s="33"/>
      <c r="O93" s="33" t="str">
        <f t="shared" si="31"/>
        <v>DNF</v>
      </c>
      <c r="P93" s="203" t="e">
        <f t="shared" si="32"/>
        <v>#VALUE!</v>
      </c>
      <c r="R93" s="178">
        <v>109</v>
      </c>
      <c r="S93" s="179">
        <v>82</v>
      </c>
      <c r="T93" s="177">
        <f t="shared" si="34"/>
        <v>109</v>
      </c>
      <c r="U93" s="180">
        <v>1</v>
      </c>
      <c r="V93" s="181">
        <v>87</v>
      </c>
      <c r="W93" s="177">
        <f t="shared" si="33"/>
        <v>1</v>
      </c>
    </row>
    <row r="94" spans="1:23" s="71" customFormat="1" ht="13.7" customHeight="1" x14ac:dyDescent="0.25">
      <c r="A94" s="55">
        <v>83</v>
      </c>
      <c r="B94" s="115">
        <v>46</v>
      </c>
      <c r="C94" s="65" t="str">
        <f t="shared" si="23"/>
        <v>CZE19980811</v>
      </c>
      <c r="D94" s="66" t="str">
        <f t="shared" si="24"/>
        <v xml:space="preserve">NOVOTNÝ Jakub </v>
      </c>
      <c r="E94" s="67" t="str">
        <f t="shared" si="25"/>
        <v>KC KOOPERATIVA SG JABLONEC N.N</v>
      </c>
      <c r="F94" s="68">
        <f t="shared" si="26"/>
        <v>19278</v>
      </c>
      <c r="G94" s="69" t="str">
        <f t="shared" si="27"/>
        <v>CADET</v>
      </c>
      <c r="H94" s="69" t="str">
        <f t="shared" si="28"/>
        <v>KOO</v>
      </c>
      <c r="I94" s="70">
        <v>0.14002314814814815</v>
      </c>
      <c r="J94" s="33">
        <f t="shared" si="29"/>
        <v>1.6087962962962887E-3</v>
      </c>
      <c r="K94" s="33">
        <f t="shared" si="30"/>
        <v>0</v>
      </c>
      <c r="M94" s="33"/>
      <c r="N94" s="33"/>
      <c r="O94" s="33">
        <f t="shared" si="31"/>
        <v>8.7870370370370376E-2</v>
      </c>
      <c r="P94" s="203">
        <f t="shared" si="32"/>
        <v>0.22789351851851852</v>
      </c>
      <c r="R94" s="178">
        <v>61</v>
      </c>
      <c r="S94" s="179">
        <v>83</v>
      </c>
      <c r="T94" s="177">
        <f t="shared" si="34"/>
        <v>61</v>
      </c>
      <c r="U94" s="180">
        <v>1</v>
      </c>
      <c r="V94" s="181">
        <v>88</v>
      </c>
      <c r="W94" s="177">
        <f t="shared" si="33"/>
        <v>1</v>
      </c>
    </row>
    <row r="95" spans="1:23" s="71" customFormat="1" ht="13.7" customHeight="1" x14ac:dyDescent="0.25">
      <c r="A95" s="55">
        <v>84</v>
      </c>
      <c r="B95" s="115">
        <v>116</v>
      </c>
      <c r="C95" s="65" t="str">
        <f t="shared" si="23"/>
        <v>GER19960909</v>
      </c>
      <c r="D95" s="66" t="str">
        <f t="shared" si="24"/>
        <v>KÄMNA Lennard</v>
      </c>
      <c r="E95" s="67" t="str">
        <f t="shared" si="25"/>
        <v>TEAM BRANDENBURG - RSC COTTBUS</v>
      </c>
      <c r="F95" s="68" t="str">
        <f t="shared" si="26"/>
        <v>050980-11</v>
      </c>
      <c r="G95" s="69" t="str">
        <f t="shared" si="27"/>
        <v>JUNIOR</v>
      </c>
      <c r="H95" s="69" t="str">
        <f t="shared" si="28"/>
        <v>COT</v>
      </c>
      <c r="I95" s="70">
        <v>0.1401273148148148</v>
      </c>
      <c r="J95" s="33">
        <f t="shared" si="29"/>
        <v>1.7129629629629439E-3</v>
      </c>
      <c r="K95" s="33">
        <f t="shared" si="30"/>
        <v>0</v>
      </c>
      <c r="M95" s="33"/>
      <c r="N95" s="33"/>
      <c r="O95" s="33">
        <f t="shared" si="31"/>
        <v>7.7812500000000007E-2</v>
      </c>
      <c r="P95" s="203">
        <f t="shared" si="32"/>
        <v>0.21793981481481481</v>
      </c>
      <c r="R95" s="178">
        <v>126</v>
      </c>
      <c r="S95" s="179">
        <v>84</v>
      </c>
      <c r="T95" s="177">
        <f t="shared" si="34"/>
        <v>126</v>
      </c>
      <c r="U95" s="180">
        <v>1</v>
      </c>
      <c r="V95" s="181">
        <v>89</v>
      </c>
      <c r="W95" s="177">
        <f t="shared" si="33"/>
        <v>1</v>
      </c>
    </row>
    <row r="96" spans="1:23" s="71" customFormat="1" ht="13.7" customHeight="1" x14ac:dyDescent="0.25">
      <c r="A96" s="55">
        <v>85</v>
      </c>
      <c r="B96" s="115">
        <v>45</v>
      </c>
      <c r="C96" s="65" t="str">
        <f t="shared" si="23"/>
        <v>CZE19960630</v>
      </c>
      <c r="D96" s="66" t="str">
        <f t="shared" si="24"/>
        <v xml:space="preserve">LEHKÝ Roman </v>
      </c>
      <c r="E96" s="67" t="str">
        <f t="shared" si="25"/>
        <v>KC KOOPERATIVA SG JABLONEC N.N</v>
      </c>
      <c r="F96" s="68">
        <f t="shared" si="26"/>
        <v>9859</v>
      </c>
      <c r="G96" s="69" t="str">
        <f t="shared" si="27"/>
        <v>JUNIOR</v>
      </c>
      <c r="H96" s="69" t="str">
        <f t="shared" si="28"/>
        <v>KOO</v>
      </c>
      <c r="I96" s="70">
        <v>0.14063657407407407</v>
      </c>
      <c r="J96" s="33">
        <f t="shared" si="29"/>
        <v>2.2222222222222088E-3</v>
      </c>
      <c r="K96" s="33">
        <f t="shared" si="30"/>
        <v>0</v>
      </c>
      <c r="M96" s="33"/>
      <c r="N96" s="33"/>
      <c r="O96" s="33">
        <f t="shared" si="31"/>
        <v>7.8287037037037044E-2</v>
      </c>
      <c r="P96" s="203">
        <f t="shared" si="32"/>
        <v>0.21892361111111111</v>
      </c>
      <c r="R96" s="178">
        <v>46</v>
      </c>
      <c r="S96" s="179">
        <v>85</v>
      </c>
      <c r="T96" s="177">
        <f t="shared" si="34"/>
        <v>46</v>
      </c>
      <c r="U96" s="180">
        <v>1</v>
      </c>
      <c r="V96" s="181">
        <v>90</v>
      </c>
      <c r="W96" s="177">
        <f t="shared" si="33"/>
        <v>1</v>
      </c>
    </row>
    <row r="97" spans="1:23" s="71" customFormat="1" ht="13.7" customHeight="1" x14ac:dyDescent="0.25">
      <c r="A97" s="55">
        <v>86</v>
      </c>
      <c r="B97" s="115">
        <v>47</v>
      </c>
      <c r="C97" s="65" t="str">
        <f t="shared" si="23"/>
        <v>CZE19960509</v>
      </c>
      <c r="D97" s="66" t="str">
        <f t="shared" si="24"/>
        <v xml:space="preserve">PRENĚK Ondřej </v>
      </c>
      <c r="E97" s="67" t="str">
        <f t="shared" si="25"/>
        <v>KC KOOPERATIVA SG JABLONEC N.N</v>
      </c>
      <c r="F97" s="68">
        <f t="shared" si="26"/>
        <v>19279</v>
      </c>
      <c r="G97" s="69" t="str">
        <f t="shared" si="27"/>
        <v>JUNIOR</v>
      </c>
      <c r="H97" s="69" t="str">
        <f t="shared" si="28"/>
        <v>KOO</v>
      </c>
      <c r="I97" s="70">
        <v>0.14063657407407407</v>
      </c>
      <c r="J97" s="33">
        <f t="shared" si="29"/>
        <v>2.2222222222222088E-3</v>
      </c>
      <c r="K97" s="33">
        <f t="shared" si="30"/>
        <v>0</v>
      </c>
      <c r="M97" s="33"/>
      <c r="N97" s="33"/>
      <c r="O97" s="33">
        <f t="shared" si="31"/>
        <v>7.9548611111111112E-2</v>
      </c>
      <c r="P97" s="203">
        <f t="shared" si="32"/>
        <v>0.22018518518518518</v>
      </c>
      <c r="R97" s="178">
        <v>116</v>
      </c>
      <c r="S97" s="179">
        <v>86</v>
      </c>
      <c r="T97" s="177">
        <f t="shared" si="34"/>
        <v>116</v>
      </c>
      <c r="U97" s="180">
        <v>1</v>
      </c>
      <c r="V97" s="181">
        <v>91</v>
      </c>
      <c r="W97" s="177">
        <f t="shared" si="33"/>
        <v>1</v>
      </c>
    </row>
    <row r="98" spans="1:23" s="71" customFormat="1" ht="13.7" customHeight="1" x14ac:dyDescent="0.25">
      <c r="A98" s="55">
        <v>87</v>
      </c>
      <c r="B98" s="115">
        <v>57</v>
      </c>
      <c r="C98" s="65" t="str">
        <f t="shared" si="23"/>
        <v>POL19970825</v>
      </c>
      <c r="D98" s="66" t="str">
        <f t="shared" si="24"/>
        <v>GRZEGORZYCA Dominik</v>
      </c>
      <c r="E98" s="67" t="str">
        <f t="shared" si="25"/>
        <v>GRUPA KOLARSKA GLIWICE BA</v>
      </c>
      <c r="F98" s="68" t="str">
        <f t="shared" si="26"/>
        <v>SLA008</v>
      </c>
      <c r="G98" s="69" t="str">
        <f t="shared" si="27"/>
        <v>JUNIOR*</v>
      </c>
      <c r="H98" s="69" t="str">
        <f t="shared" si="28"/>
        <v>GLI</v>
      </c>
      <c r="I98" s="70">
        <v>0.14082175925925924</v>
      </c>
      <c r="J98" s="33">
        <f t="shared" si="29"/>
        <v>2.4074074074073859E-3</v>
      </c>
      <c r="K98" s="33">
        <f t="shared" si="30"/>
        <v>0</v>
      </c>
      <c r="M98" s="33"/>
      <c r="N98" s="33"/>
      <c r="O98" s="33">
        <f t="shared" si="31"/>
        <v>7.8287037037037044E-2</v>
      </c>
      <c r="P98" s="203">
        <f t="shared" si="32"/>
        <v>0.21910879629629629</v>
      </c>
      <c r="R98" s="178">
        <v>45</v>
      </c>
      <c r="S98" s="179">
        <v>87</v>
      </c>
      <c r="T98" s="177">
        <f t="shared" si="34"/>
        <v>45</v>
      </c>
      <c r="U98" s="180">
        <v>1</v>
      </c>
      <c r="V98" s="181">
        <v>92</v>
      </c>
      <c r="W98" s="177">
        <f t="shared" si="33"/>
        <v>1</v>
      </c>
    </row>
    <row r="99" spans="1:23" s="71" customFormat="1" ht="13.7" customHeight="1" x14ac:dyDescent="0.25">
      <c r="A99" s="55">
        <v>88</v>
      </c>
      <c r="B99" s="115">
        <v>70</v>
      </c>
      <c r="C99" s="65" t="e">
        <f t="shared" si="23"/>
        <v>#N/A</v>
      </c>
      <c r="D99" s="66" t="e">
        <f t="shared" si="24"/>
        <v>#N/A</v>
      </c>
      <c r="E99" s="67" t="e">
        <f t="shared" si="25"/>
        <v>#N/A</v>
      </c>
      <c r="F99" s="68" t="e">
        <f t="shared" si="26"/>
        <v>#N/A</v>
      </c>
      <c r="G99" s="69" t="e">
        <f t="shared" si="27"/>
        <v>#N/A</v>
      </c>
      <c r="H99" s="69" t="e">
        <f t="shared" si="28"/>
        <v>#N/A</v>
      </c>
      <c r="I99" s="70">
        <v>0.14121527777777779</v>
      </c>
      <c r="J99" s="33">
        <f t="shared" si="29"/>
        <v>2.8009259259259289E-3</v>
      </c>
      <c r="K99" s="33">
        <f t="shared" si="30"/>
        <v>0</v>
      </c>
      <c r="M99" s="33"/>
      <c r="N99" s="33"/>
      <c r="O99" s="33" t="e">
        <f t="shared" si="31"/>
        <v>#N/A</v>
      </c>
      <c r="P99" s="203" t="e">
        <f t="shared" si="32"/>
        <v>#N/A</v>
      </c>
      <c r="R99" s="178">
        <v>47</v>
      </c>
      <c r="S99" s="179">
        <v>88</v>
      </c>
      <c r="T99" s="177">
        <f t="shared" si="34"/>
        <v>47</v>
      </c>
      <c r="U99" s="180">
        <v>1</v>
      </c>
      <c r="V99" s="181">
        <v>93</v>
      </c>
      <c r="W99" s="177">
        <f t="shared" si="33"/>
        <v>1</v>
      </c>
    </row>
    <row r="100" spans="1:23" s="71" customFormat="1" ht="13.7" customHeight="1" x14ac:dyDescent="0.25">
      <c r="A100" s="55">
        <v>89</v>
      </c>
      <c r="B100" s="115">
        <v>72</v>
      </c>
      <c r="C100" s="65" t="str">
        <f t="shared" si="23"/>
        <v>SVK19960505</v>
      </c>
      <c r="D100" s="66" t="str">
        <f t="shared" si="24"/>
        <v>GANC Marek</v>
      </c>
      <c r="E100" s="67" t="str">
        <f t="shared" si="25"/>
        <v>SLÁVIA ŠG TRENČÍN</v>
      </c>
      <c r="F100" s="68">
        <f t="shared" si="26"/>
        <v>5847</v>
      </c>
      <c r="G100" s="69" t="str">
        <f t="shared" si="27"/>
        <v>JUNIOR</v>
      </c>
      <c r="H100" s="69" t="str">
        <f t="shared" si="28"/>
        <v>SLA</v>
      </c>
      <c r="I100" s="70">
        <v>0.14121527777777779</v>
      </c>
      <c r="J100" s="33">
        <f t="shared" si="29"/>
        <v>2.8009259259259289E-3</v>
      </c>
      <c r="K100" s="33">
        <f t="shared" si="30"/>
        <v>0</v>
      </c>
      <c r="M100" s="33"/>
      <c r="N100" s="33"/>
      <c r="O100" s="33">
        <f t="shared" si="31"/>
        <v>8.7870370370370376E-2</v>
      </c>
      <c r="P100" s="203">
        <f t="shared" si="32"/>
        <v>0.22908564814814816</v>
      </c>
      <c r="R100" s="178">
        <v>57</v>
      </c>
      <c r="S100" s="179">
        <v>89</v>
      </c>
      <c r="T100" s="177">
        <f t="shared" si="34"/>
        <v>57</v>
      </c>
      <c r="U100" s="180">
        <v>1</v>
      </c>
      <c r="V100" s="181">
        <v>94</v>
      </c>
      <c r="W100" s="177">
        <f t="shared" si="33"/>
        <v>1</v>
      </c>
    </row>
    <row r="101" spans="1:23" s="71" customFormat="1" ht="13.7" customHeight="1" x14ac:dyDescent="0.25">
      <c r="A101" s="55">
        <v>90</v>
      </c>
      <c r="B101" s="115">
        <v>128</v>
      </c>
      <c r="C101" s="65" t="e">
        <f t="shared" si="23"/>
        <v>#N/A</v>
      </c>
      <c r="D101" s="66" t="e">
        <f t="shared" si="24"/>
        <v>#N/A</v>
      </c>
      <c r="E101" s="67" t="e">
        <f t="shared" si="25"/>
        <v>#N/A</v>
      </c>
      <c r="F101" s="68" t="e">
        <f t="shared" si="26"/>
        <v>#N/A</v>
      </c>
      <c r="G101" s="69" t="e">
        <f t="shared" si="27"/>
        <v>#N/A</v>
      </c>
      <c r="H101" s="69" t="e">
        <f t="shared" si="28"/>
        <v>#N/A</v>
      </c>
      <c r="I101" s="70">
        <v>0.14121527777777779</v>
      </c>
      <c r="J101" s="33">
        <f t="shared" si="29"/>
        <v>2.8009259259259289E-3</v>
      </c>
      <c r="K101" s="33">
        <f t="shared" si="30"/>
        <v>0</v>
      </c>
      <c r="M101" s="33"/>
      <c r="N101" s="33"/>
      <c r="O101" s="33" t="e">
        <f t="shared" si="31"/>
        <v>#N/A</v>
      </c>
      <c r="P101" s="203" t="e">
        <f t="shared" si="32"/>
        <v>#N/A</v>
      </c>
      <c r="R101" s="178">
        <v>70</v>
      </c>
      <c r="S101" s="179">
        <v>90</v>
      </c>
      <c r="T101" s="177">
        <f t="shared" si="34"/>
        <v>70</v>
      </c>
      <c r="U101" s="180">
        <v>1</v>
      </c>
      <c r="V101" s="181">
        <v>95</v>
      </c>
      <c r="W101" s="177">
        <f t="shared" si="33"/>
        <v>1</v>
      </c>
    </row>
    <row r="102" spans="1:23" s="71" customFormat="1" ht="13.7" customHeight="1" x14ac:dyDescent="0.25">
      <c r="A102" s="55">
        <v>91</v>
      </c>
      <c r="B102" s="115">
        <v>5</v>
      </c>
      <c r="C102" s="65" t="str">
        <f t="shared" si="23"/>
        <v>GER19960418</v>
      </c>
      <c r="D102" s="66" t="str">
        <f t="shared" si="24"/>
        <v>JÄGELER Robert</v>
      </c>
      <c r="E102" s="67" t="str">
        <f t="shared" si="25"/>
        <v>RV ELXLEBEN</v>
      </c>
      <c r="F102" s="68" t="str">
        <f t="shared" si="26"/>
        <v>THÜ172211</v>
      </c>
      <c r="G102" s="69" t="str">
        <f t="shared" si="27"/>
        <v>JUNIOR</v>
      </c>
      <c r="H102" s="69" t="str">
        <f t="shared" si="28"/>
        <v>TUR</v>
      </c>
      <c r="I102" s="70">
        <v>0.14121527777777779</v>
      </c>
      <c r="J102" s="33">
        <f t="shared" si="29"/>
        <v>2.8009259259259289E-3</v>
      </c>
      <c r="K102" s="33">
        <f t="shared" si="30"/>
        <v>0</v>
      </c>
      <c r="M102" s="33"/>
      <c r="N102" s="33"/>
      <c r="O102" s="33">
        <f t="shared" si="31"/>
        <v>7.8287037037037044E-2</v>
      </c>
      <c r="P102" s="203">
        <f t="shared" si="32"/>
        <v>0.21950231481481483</v>
      </c>
      <c r="R102" s="178">
        <v>72</v>
      </c>
      <c r="S102" s="179">
        <v>91</v>
      </c>
      <c r="T102" s="177">
        <f t="shared" si="34"/>
        <v>72</v>
      </c>
      <c r="U102" s="180">
        <v>1</v>
      </c>
      <c r="V102" s="181">
        <v>96</v>
      </c>
      <c r="W102" s="177">
        <f t="shared" si="33"/>
        <v>1</v>
      </c>
    </row>
    <row r="103" spans="1:23" s="71" customFormat="1" ht="13.7" customHeight="1" x14ac:dyDescent="0.25">
      <c r="A103" s="55">
        <v>92</v>
      </c>
      <c r="B103" s="115">
        <v>73</v>
      </c>
      <c r="C103" s="65" t="str">
        <f t="shared" si="23"/>
        <v>SVK19970207</v>
      </c>
      <c r="D103" s="66" t="str">
        <f t="shared" si="24"/>
        <v>GAVENDA Miroslav</v>
      </c>
      <c r="E103" s="67" t="str">
        <f t="shared" si="25"/>
        <v>SLÁVIA ŠG TRENČÍN</v>
      </c>
      <c r="F103" s="68">
        <f t="shared" si="26"/>
        <v>6366</v>
      </c>
      <c r="G103" s="69" t="str">
        <f t="shared" si="27"/>
        <v>JUNIOR*</v>
      </c>
      <c r="H103" s="69" t="str">
        <f t="shared" si="28"/>
        <v>SLA</v>
      </c>
      <c r="I103" s="70">
        <v>0.14129629629629628</v>
      </c>
      <c r="J103" s="33">
        <f t="shared" si="29"/>
        <v>2.8819444444444231E-3</v>
      </c>
      <c r="K103" s="33">
        <f t="shared" si="30"/>
        <v>0</v>
      </c>
      <c r="M103" s="33"/>
      <c r="N103" s="33"/>
      <c r="O103" s="33">
        <f t="shared" si="31"/>
        <v>7.8287037037037044E-2</v>
      </c>
      <c r="P103" s="203">
        <f t="shared" si="32"/>
        <v>0.21958333333333332</v>
      </c>
      <c r="R103" s="178">
        <v>128</v>
      </c>
      <c r="S103" s="179">
        <v>92</v>
      </c>
      <c r="T103" s="177">
        <f t="shared" si="34"/>
        <v>128</v>
      </c>
      <c r="U103" s="180">
        <v>1</v>
      </c>
      <c r="V103" s="181">
        <v>97</v>
      </c>
      <c r="W103" s="177">
        <f t="shared" si="33"/>
        <v>0</v>
      </c>
    </row>
    <row r="104" spans="1:23" s="71" customFormat="1" ht="13.7" customHeight="1" x14ac:dyDescent="0.25">
      <c r="A104" s="55">
        <v>93</v>
      </c>
      <c r="B104" s="115">
        <v>93</v>
      </c>
      <c r="C104" s="65" t="str">
        <f t="shared" si="23"/>
        <v>CZE19960424</v>
      </c>
      <c r="D104" s="66" t="str">
        <f t="shared" si="24"/>
        <v xml:space="preserve">GRUBER Pavel </v>
      </c>
      <c r="E104" s="67" t="str">
        <f t="shared" si="25"/>
        <v xml:space="preserve">TJ FAVORIT BRNO </v>
      </c>
      <c r="F104" s="68">
        <f t="shared" si="26"/>
        <v>13075</v>
      </c>
      <c r="G104" s="69" t="str">
        <f t="shared" si="27"/>
        <v>JUNIOR</v>
      </c>
      <c r="H104" s="69" t="str">
        <f t="shared" si="28"/>
        <v>FAV</v>
      </c>
      <c r="I104" s="70">
        <v>0.14129629629629628</v>
      </c>
      <c r="J104" s="33">
        <f t="shared" si="29"/>
        <v>2.8819444444444231E-3</v>
      </c>
      <c r="K104" s="33">
        <f t="shared" si="30"/>
        <v>3.4722222222222222E-5</v>
      </c>
      <c r="M104" s="33">
        <v>3.4722222222222222E-5</v>
      </c>
      <c r="N104" s="33"/>
      <c r="O104" s="33">
        <f t="shared" si="31"/>
        <v>7.8067129629629625E-2</v>
      </c>
      <c r="P104" s="203">
        <f t="shared" si="32"/>
        <v>0.21932870370370366</v>
      </c>
      <c r="R104" s="178">
        <v>5</v>
      </c>
      <c r="S104" s="179">
        <v>93</v>
      </c>
      <c r="T104" s="177">
        <f t="shared" si="34"/>
        <v>5</v>
      </c>
      <c r="U104" s="180">
        <v>1</v>
      </c>
      <c r="V104" s="181">
        <v>98</v>
      </c>
      <c r="W104" s="177">
        <f t="shared" si="33"/>
        <v>0</v>
      </c>
    </row>
    <row r="105" spans="1:23" s="71" customFormat="1" ht="13.7" customHeight="1" x14ac:dyDescent="0.25">
      <c r="A105" s="55">
        <v>94</v>
      </c>
      <c r="B105" s="115">
        <v>33</v>
      </c>
      <c r="C105" s="65" t="str">
        <f t="shared" si="23"/>
        <v>CZE19970913</v>
      </c>
      <c r="D105" s="66" t="str">
        <f t="shared" si="24"/>
        <v xml:space="preserve">VOJÍŘ Jaroslav </v>
      </c>
      <c r="E105" s="67" t="str">
        <f t="shared" si="25"/>
        <v xml:space="preserve">REMERX - MERIDA TEAM KOLÍN </v>
      </c>
      <c r="F105" s="68">
        <f t="shared" si="26"/>
        <v>12178</v>
      </c>
      <c r="G105" s="69" t="str">
        <f t="shared" si="27"/>
        <v>JUNIOR*</v>
      </c>
      <c r="H105" s="69" t="str">
        <f t="shared" si="28"/>
        <v>REM</v>
      </c>
      <c r="I105" s="70">
        <v>0.14129629629629628</v>
      </c>
      <c r="J105" s="33">
        <f t="shared" si="29"/>
        <v>2.8819444444444231E-3</v>
      </c>
      <c r="K105" s="33">
        <f t="shared" si="30"/>
        <v>0</v>
      </c>
      <c r="M105" s="33"/>
      <c r="N105" s="33"/>
      <c r="O105" s="33" t="str">
        <f t="shared" si="31"/>
        <v>DNF</v>
      </c>
      <c r="P105" s="203" t="e">
        <f t="shared" si="32"/>
        <v>#VALUE!</v>
      </c>
      <c r="R105" s="178">
        <v>73</v>
      </c>
      <c r="S105" s="179">
        <v>94</v>
      </c>
      <c r="T105" s="177">
        <f t="shared" si="34"/>
        <v>73</v>
      </c>
      <c r="U105" s="180">
        <v>1</v>
      </c>
      <c r="V105" s="181">
        <v>99</v>
      </c>
      <c r="W105" s="177">
        <f t="shared" si="33"/>
        <v>1</v>
      </c>
    </row>
    <row r="106" spans="1:23" s="71" customFormat="1" ht="13.7" customHeight="1" x14ac:dyDescent="0.25">
      <c r="A106" s="55">
        <v>95</v>
      </c>
      <c r="B106" s="115">
        <v>110</v>
      </c>
      <c r="C106" s="65" t="e">
        <f t="shared" si="23"/>
        <v>#N/A</v>
      </c>
      <c r="D106" s="66" t="e">
        <f t="shared" si="24"/>
        <v>#N/A</v>
      </c>
      <c r="E106" s="67" t="e">
        <f t="shared" si="25"/>
        <v>#N/A</v>
      </c>
      <c r="F106" s="68" t="e">
        <f t="shared" si="26"/>
        <v>#N/A</v>
      </c>
      <c r="G106" s="69" t="e">
        <f t="shared" si="27"/>
        <v>#N/A</v>
      </c>
      <c r="H106" s="69" t="e">
        <f t="shared" si="28"/>
        <v>#N/A</v>
      </c>
      <c r="I106" s="70">
        <v>0.14129629629629628</v>
      </c>
      <c r="J106" s="33">
        <f t="shared" si="29"/>
        <v>2.8819444444444231E-3</v>
      </c>
      <c r="K106" s="33">
        <f t="shared" si="30"/>
        <v>0</v>
      </c>
      <c r="M106" s="33"/>
      <c r="N106" s="33"/>
      <c r="O106" s="33" t="e">
        <f t="shared" si="31"/>
        <v>#N/A</v>
      </c>
      <c r="P106" s="203" t="e">
        <f t="shared" si="32"/>
        <v>#N/A</v>
      </c>
      <c r="R106" s="178">
        <v>93</v>
      </c>
      <c r="S106" s="179">
        <v>95</v>
      </c>
      <c r="T106" s="177">
        <f t="shared" si="34"/>
        <v>93</v>
      </c>
      <c r="U106" s="180">
        <v>1</v>
      </c>
      <c r="V106" s="181">
        <v>100</v>
      </c>
      <c r="W106" s="177">
        <f t="shared" si="33"/>
        <v>1</v>
      </c>
    </row>
    <row r="107" spans="1:23" s="71" customFormat="1" ht="13.7" customHeight="1" x14ac:dyDescent="0.25">
      <c r="A107" s="55">
        <v>96</v>
      </c>
      <c r="B107" s="115">
        <v>67</v>
      </c>
      <c r="C107" s="65" t="e">
        <f t="shared" si="23"/>
        <v>#N/A</v>
      </c>
      <c r="D107" s="66" t="e">
        <f t="shared" si="24"/>
        <v>#N/A</v>
      </c>
      <c r="E107" s="67" t="e">
        <f t="shared" si="25"/>
        <v>#N/A</v>
      </c>
      <c r="F107" s="68" t="e">
        <f t="shared" si="26"/>
        <v>#N/A</v>
      </c>
      <c r="G107" s="69" t="e">
        <f t="shared" si="27"/>
        <v>#N/A</v>
      </c>
      <c r="H107" s="69" t="e">
        <f t="shared" si="28"/>
        <v>#N/A</v>
      </c>
      <c r="I107" s="70">
        <v>0.14129629629629628</v>
      </c>
      <c r="J107" s="33">
        <f t="shared" si="29"/>
        <v>2.8819444444444231E-3</v>
      </c>
      <c r="K107" s="33">
        <f t="shared" si="30"/>
        <v>0</v>
      </c>
      <c r="M107" s="33"/>
      <c r="N107" s="33"/>
      <c r="O107" s="33" t="e">
        <f t="shared" si="31"/>
        <v>#N/A</v>
      </c>
      <c r="P107" s="203" t="e">
        <f t="shared" si="32"/>
        <v>#N/A</v>
      </c>
      <c r="R107" s="178">
        <v>33</v>
      </c>
      <c r="S107" s="179">
        <v>96</v>
      </c>
      <c r="T107" s="177">
        <f t="shared" si="34"/>
        <v>33</v>
      </c>
      <c r="U107" s="180">
        <v>1</v>
      </c>
      <c r="V107" s="181">
        <v>101</v>
      </c>
      <c r="W107" s="177">
        <f t="shared" si="33"/>
        <v>1</v>
      </c>
    </row>
    <row r="108" spans="1:23" s="71" customFormat="1" ht="13.7" customHeight="1" x14ac:dyDescent="0.25">
      <c r="A108" s="55">
        <v>97</v>
      </c>
      <c r="B108" s="115">
        <v>122</v>
      </c>
      <c r="C108" s="65" t="str">
        <f t="shared" ref="C108:C137" si="35">VLOOKUP(B108,STARTOVKA,2,0)</f>
        <v>CZE19971201</v>
      </c>
      <c r="D108" s="66" t="str">
        <f t="shared" ref="D108:D137" si="36">VLOOKUP(B108,STARTOVKA,3,0)</f>
        <v xml:space="preserve">CHYTIL Daniel </v>
      </c>
      <c r="E108" s="67" t="str">
        <f t="shared" ref="E108:E137" si="37">VLOOKUP(B108,STARTOVKA,4,0)</f>
        <v xml:space="preserve">SKC TUFO PROSTĚJOV </v>
      </c>
      <c r="F108" s="68">
        <f t="shared" ref="F108:F137" si="38">VLOOKUP(B108,STARTOVKA,5,0)</f>
        <v>13150</v>
      </c>
      <c r="G108" s="69" t="str">
        <f t="shared" ref="G108:G137" si="39">VLOOKUP(B108,STARTOVKA,6,0)</f>
        <v>JUNIOR*</v>
      </c>
      <c r="H108" s="69" t="str">
        <f t="shared" ref="H108:H137" si="40">VLOOKUP(B108,STARTOVKA,7,0)</f>
        <v>SKC</v>
      </c>
      <c r="I108" s="70">
        <v>0.14129629629629628</v>
      </c>
      <c r="J108" s="33">
        <f t="shared" ref="J108:J119" si="41">I108-$I$12</f>
        <v>2.8819444444444231E-3</v>
      </c>
      <c r="K108" s="33">
        <f t="shared" ref="K108:K137" si="42">SUM(M108:N108)</f>
        <v>0</v>
      </c>
      <c r="M108" s="33"/>
      <c r="N108" s="33"/>
      <c r="O108" s="33">
        <f t="shared" ref="O108:O137" si="43">VLOOKUP(B108,ACTIVERIDERS1,8,0)</f>
        <v>7.8831018518518522E-2</v>
      </c>
      <c r="P108" s="203">
        <f t="shared" ref="P108:P137" si="44">I108-K108+O108</f>
        <v>0.22012731481481479</v>
      </c>
      <c r="R108" s="178">
        <v>110</v>
      </c>
      <c r="S108" s="179">
        <v>97</v>
      </c>
      <c r="T108" s="177">
        <f t="shared" si="34"/>
        <v>110</v>
      </c>
      <c r="U108" s="180">
        <v>1</v>
      </c>
      <c r="V108" s="181">
        <v>102</v>
      </c>
      <c r="W108" s="177">
        <f t="shared" ref="W108:W137" si="45">SUMIF(T:T,V:V,U:U)</f>
        <v>1</v>
      </c>
    </row>
    <row r="109" spans="1:23" s="71" customFormat="1" ht="13.7" customHeight="1" x14ac:dyDescent="0.25">
      <c r="A109" s="55">
        <v>98</v>
      </c>
      <c r="B109" s="115">
        <v>114</v>
      </c>
      <c r="C109" s="65" t="str">
        <f t="shared" si="35"/>
        <v>GER19960823</v>
      </c>
      <c r="D109" s="66" t="str">
        <f t="shared" si="36"/>
        <v>SCHLOTT Julius</v>
      </c>
      <c r="E109" s="67" t="str">
        <f t="shared" si="37"/>
        <v>TEAM BRANDENBURG - RSC COTTBUS</v>
      </c>
      <c r="F109" s="68" t="str">
        <f t="shared" si="38"/>
        <v>044086-11</v>
      </c>
      <c r="G109" s="69" t="str">
        <f t="shared" si="39"/>
        <v>JUNIOR</v>
      </c>
      <c r="H109" s="69" t="str">
        <f t="shared" si="40"/>
        <v>COT</v>
      </c>
      <c r="I109" s="70">
        <v>0.14129629629629628</v>
      </c>
      <c r="J109" s="33">
        <f t="shared" si="41"/>
        <v>2.8819444444444231E-3</v>
      </c>
      <c r="K109" s="33">
        <f t="shared" si="42"/>
        <v>0</v>
      </c>
      <c r="M109" s="33"/>
      <c r="N109" s="33"/>
      <c r="O109" s="33">
        <f t="shared" si="43"/>
        <v>7.8287037037037044E-2</v>
      </c>
      <c r="P109" s="203">
        <f t="shared" si="44"/>
        <v>0.21958333333333332</v>
      </c>
      <c r="R109" s="178">
        <v>67</v>
      </c>
      <c r="S109" s="179">
        <v>98</v>
      </c>
      <c r="T109" s="177">
        <f t="shared" si="34"/>
        <v>67</v>
      </c>
      <c r="U109" s="180">
        <v>1</v>
      </c>
      <c r="V109" s="181">
        <v>103</v>
      </c>
      <c r="W109" s="177">
        <f t="shared" si="45"/>
        <v>1</v>
      </c>
    </row>
    <row r="110" spans="1:23" s="71" customFormat="1" ht="13.7" customHeight="1" x14ac:dyDescent="0.25">
      <c r="A110" s="55">
        <v>99</v>
      </c>
      <c r="B110" s="115">
        <v>117</v>
      </c>
      <c r="C110" s="65" t="str">
        <f t="shared" si="35"/>
        <v>GER19971022</v>
      </c>
      <c r="D110" s="66" t="str">
        <f t="shared" si="36"/>
        <v>KANTER Max</v>
      </c>
      <c r="E110" s="67" t="str">
        <f t="shared" si="37"/>
        <v>TEAM BRANDENBURG - RSC COTTBUS</v>
      </c>
      <c r="F110" s="68" t="str">
        <f t="shared" si="38"/>
        <v>044005-11</v>
      </c>
      <c r="G110" s="69" t="str">
        <f t="shared" si="39"/>
        <v>JUNIOR*</v>
      </c>
      <c r="H110" s="69" t="str">
        <f t="shared" si="40"/>
        <v>COT</v>
      </c>
      <c r="I110" s="70">
        <v>0.14129629629629628</v>
      </c>
      <c r="J110" s="33">
        <f t="shared" si="41"/>
        <v>2.8819444444444231E-3</v>
      </c>
      <c r="K110" s="33">
        <f t="shared" si="42"/>
        <v>0</v>
      </c>
      <c r="M110" s="33"/>
      <c r="N110" s="33"/>
      <c r="O110" s="33">
        <f t="shared" si="43"/>
        <v>7.8287037037037044E-2</v>
      </c>
      <c r="P110" s="203">
        <f t="shared" si="44"/>
        <v>0.21958333333333332</v>
      </c>
      <c r="R110" s="178">
        <v>122</v>
      </c>
      <c r="S110" s="179">
        <v>99</v>
      </c>
      <c r="T110" s="177">
        <f t="shared" si="34"/>
        <v>122</v>
      </c>
      <c r="U110" s="180">
        <v>1</v>
      </c>
      <c r="V110" s="181">
        <v>104</v>
      </c>
      <c r="W110" s="177">
        <f t="shared" si="45"/>
        <v>1</v>
      </c>
    </row>
    <row r="111" spans="1:23" s="71" customFormat="1" ht="13.7" customHeight="1" x14ac:dyDescent="0.25">
      <c r="A111" s="55">
        <v>100</v>
      </c>
      <c r="B111" s="115">
        <v>28</v>
      </c>
      <c r="C111" s="65" t="e">
        <f t="shared" si="35"/>
        <v>#N/A</v>
      </c>
      <c r="D111" s="66" t="e">
        <f t="shared" si="36"/>
        <v>#N/A</v>
      </c>
      <c r="E111" s="67" t="e">
        <f t="shared" si="37"/>
        <v>#N/A</v>
      </c>
      <c r="F111" s="68" t="e">
        <f t="shared" si="38"/>
        <v>#N/A</v>
      </c>
      <c r="G111" s="69" t="e">
        <f t="shared" si="39"/>
        <v>#N/A</v>
      </c>
      <c r="H111" s="69" t="e">
        <f t="shared" si="40"/>
        <v>#N/A</v>
      </c>
      <c r="I111" s="70">
        <v>0.14129629629629628</v>
      </c>
      <c r="J111" s="33">
        <f t="shared" si="41"/>
        <v>2.8819444444444231E-3</v>
      </c>
      <c r="K111" s="33">
        <f t="shared" si="42"/>
        <v>0</v>
      </c>
      <c r="M111" s="33"/>
      <c r="N111" s="33"/>
      <c r="O111" s="33" t="e">
        <f t="shared" si="43"/>
        <v>#N/A</v>
      </c>
      <c r="P111" s="203" t="e">
        <f t="shared" si="44"/>
        <v>#N/A</v>
      </c>
      <c r="R111" s="178">
        <v>114</v>
      </c>
      <c r="S111" s="179">
        <v>100</v>
      </c>
      <c r="T111" s="177">
        <f t="shared" si="34"/>
        <v>114</v>
      </c>
      <c r="U111" s="180">
        <v>1</v>
      </c>
      <c r="V111" s="181">
        <v>105</v>
      </c>
      <c r="W111" s="177">
        <f t="shared" si="45"/>
        <v>1</v>
      </c>
    </row>
    <row r="112" spans="1:23" s="71" customFormat="1" ht="13.7" customHeight="1" x14ac:dyDescent="0.25">
      <c r="A112" s="55">
        <v>101</v>
      </c>
      <c r="B112" s="115">
        <v>120</v>
      </c>
      <c r="C112" s="65" t="e">
        <f t="shared" si="35"/>
        <v>#N/A</v>
      </c>
      <c r="D112" s="66" t="e">
        <f t="shared" si="36"/>
        <v>#N/A</v>
      </c>
      <c r="E112" s="67" t="e">
        <f t="shared" si="37"/>
        <v>#N/A</v>
      </c>
      <c r="F112" s="68" t="e">
        <f t="shared" si="38"/>
        <v>#N/A</v>
      </c>
      <c r="G112" s="69" t="e">
        <f t="shared" si="39"/>
        <v>#N/A</v>
      </c>
      <c r="H112" s="69" t="e">
        <f t="shared" si="40"/>
        <v>#N/A</v>
      </c>
      <c r="I112" s="70">
        <v>0.14129629629629628</v>
      </c>
      <c r="J112" s="33">
        <f t="shared" si="41"/>
        <v>2.8819444444444231E-3</v>
      </c>
      <c r="K112" s="33">
        <f t="shared" si="42"/>
        <v>0</v>
      </c>
      <c r="M112" s="33"/>
      <c r="N112" s="33"/>
      <c r="O112" s="33" t="e">
        <f t="shared" si="43"/>
        <v>#N/A</v>
      </c>
      <c r="P112" s="203" t="e">
        <f t="shared" si="44"/>
        <v>#N/A</v>
      </c>
      <c r="R112" s="178">
        <v>117</v>
      </c>
      <c r="S112" s="179">
        <v>101</v>
      </c>
      <c r="T112" s="177">
        <f t="shared" si="34"/>
        <v>117</v>
      </c>
      <c r="U112" s="180">
        <v>1</v>
      </c>
      <c r="V112" s="181">
        <v>106</v>
      </c>
      <c r="W112" s="177">
        <f t="shared" si="45"/>
        <v>1</v>
      </c>
    </row>
    <row r="113" spans="1:23" s="71" customFormat="1" ht="13.7" customHeight="1" x14ac:dyDescent="0.25">
      <c r="A113" s="55">
        <v>102</v>
      </c>
      <c r="B113" s="115">
        <v>37</v>
      </c>
      <c r="C113" s="65" t="e">
        <f t="shared" si="35"/>
        <v>#N/A</v>
      </c>
      <c r="D113" s="66" t="e">
        <f t="shared" si="36"/>
        <v>#N/A</v>
      </c>
      <c r="E113" s="67" t="e">
        <f t="shared" si="37"/>
        <v>#N/A</v>
      </c>
      <c r="F113" s="68" t="e">
        <f t="shared" si="38"/>
        <v>#N/A</v>
      </c>
      <c r="G113" s="69" t="e">
        <f t="shared" si="39"/>
        <v>#N/A</v>
      </c>
      <c r="H113" s="69" t="e">
        <f t="shared" si="40"/>
        <v>#N/A</v>
      </c>
      <c r="I113" s="70">
        <v>0.14129629629629628</v>
      </c>
      <c r="J113" s="33">
        <f t="shared" si="41"/>
        <v>2.8819444444444231E-3</v>
      </c>
      <c r="K113" s="33">
        <f t="shared" si="42"/>
        <v>0</v>
      </c>
      <c r="M113" s="33"/>
      <c r="N113" s="33"/>
      <c r="O113" s="33" t="e">
        <f t="shared" si="43"/>
        <v>#N/A</v>
      </c>
      <c r="P113" s="203" t="e">
        <f t="shared" si="44"/>
        <v>#N/A</v>
      </c>
      <c r="R113" s="178">
        <v>28</v>
      </c>
      <c r="S113" s="179">
        <v>102</v>
      </c>
      <c r="T113" s="177">
        <f t="shared" si="34"/>
        <v>28</v>
      </c>
      <c r="U113" s="180">
        <v>1</v>
      </c>
      <c r="V113" s="181">
        <v>107</v>
      </c>
      <c r="W113" s="177">
        <f t="shared" si="45"/>
        <v>1</v>
      </c>
    </row>
    <row r="114" spans="1:23" s="71" customFormat="1" ht="13.7" customHeight="1" x14ac:dyDescent="0.25">
      <c r="A114" s="55">
        <v>103</v>
      </c>
      <c r="B114" s="115">
        <v>41</v>
      </c>
      <c r="C114" s="65" t="str">
        <f t="shared" si="35"/>
        <v>CZE19960310</v>
      </c>
      <c r="D114" s="66" t="str">
        <f t="shared" si="36"/>
        <v xml:space="preserve">ŠULC Jakub </v>
      </c>
      <c r="E114" s="67" t="str">
        <f t="shared" si="37"/>
        <v xml:space="preserve">KOLA-BBM.CZ </v>
      </c>
      <c r="F114" s="68">
        <f t="shared" si="38"/>
        <v>3358</v>
      </c>
      <c r="G114" s="69" t="str">
        <f t="shared" si="39"/>
        <v>JUNIOR</v>
      </c>
      <c r="H114" s="69" t="str">
        <f t="shared" si="40"/>
        <v>KOO</v>
      </c>
      <c r="I114" s="70">
        <v>0.14135416666666667</v>
      </c>
      <c r="J114" s="33">
        <f t="shared" si="41"/>
        <v>2.9398148148148118E-3</v>
      </c>
      <c r="K114" s="33">
        <f t="shared" si="42"/>
        <v>0</v>
      </c>
      <c r="M114" s="33"/>
      <c r="N114" s="33"/>
      <c r="O114" s="33">
        <f t="shared" si="43"/>
        <v>7.8287037037037044E-2</v>
      </c>
      <c r="P114" s="203">
        <f t="shared" si="44"/>
        <v>0.21964120370370371</v>
      </c>
      <c r="R114" s="178">
        <v>120</v>
      </c>
      <c r="S114" s="179">
        <v>103</v>
      </c>
      <c r="T114" s="177">
        <f t="shared" si="34"/>
        <v>120</v>
      </c>
      <c r="U114" s="180">
        <v>1</v>
      </c>
      <c r="V114" s="181">
        <v>108</v>
      </c>
      <c r="W114" s="177">
        <f t="shared" si="45"/>
        <v>1</v>
      </c>
    </row>
    <row r="115" spans="1:23" s="71" customFormat="1" ht="13.7" customHeight="1" x14ac:dyDescent="0.25">
      <c r="A115" s="55">
        <v>104</v>
      </c>
      <c r="B115" s="115">
        <v>129</v>
      </c>
      <c r="C115" s="65" t="e">
        <f t="shared" si="35"/>
        <v>#N/A</v>
      </c>
      <c r="D115" s="66" t="e">
        <f t="shared" si="36"/>
        <v>#N/A</v>
      </c>
      <c r="E115" s="67" t="e">
        <f t="shared" si="37"/>
        <v>#N/A</v>
      </c>
      <c r="F115" s="68" t="e">
        <f t="shared" si="38"/>
        <v>#N/A</v>
      </c>
      <c r="G115" s="69" t="e">
        <f t="shared" si="39"/>
        <v>#N/A</v>
      </c>
      <c r="H115" s="69" t="e">
        <f t="shared" si="40"/>
        <v>#N/A</v>
      </c>
      <c r="I115" s="70">
        <v>0.14410879629629628</v>
      </c>
      <c r="J115" s="33">
        <f t="shared" si="41"/>
        <v>5.6944444444444187E-3</v>
      </c>
      <c r="K115" s="33">
        <f t="shared" si="42"/>
        <v>0</v>
      </c>
      <c r="M115" s="33"/>
      <c r="N115" s="33"/>
      <c r="O115" s="33" t="e">
        <f t="shared" si="43"/>
        <v>#N/A</v>
      </c>
      <c r="P115" s="203" t="e">
        <f t="shared" si="44"/>
        <v>#N/A</v>
      </c>
      <c r="R115" s="178">
        <v>37</v>
      </c>
      <c r="S115" s="179">
        <v>104</v>
      </c>
      <c r="T115" s="177">
        <f t="shared" si="34"/>
        <v>37</v>
      </c>
      <c r="U115" s="180">
        <v>1</v>
      </c>
      <c r="V115" s="181">
        <v>109</v>
      </c>
      <c r="W115" s="177">
        <f t="shared" si="45"/>
        <v>1</v>
      </c>
    </row>
    <row r="116" spans="1:23" s="71" customFormat="1" ht="13.7" customHeight="1" x14ac:dyDescent="0.25">
      <c r="A116" s="55">
        <v>105</v>
      </c>
      <c r="B116" s="115">
        <v>42</v>
      </c>
      <c r="C116" s="65" t="str">
        <f t="shared" si="35"/>
        <v>CZE19961125</v>
      </c>
      <c r="D116" s="66" t="str">
        <f t="shared" si="36"/>
        <v xml:space="preserve">ANDRŠ Jakub </v>
      </c>
      <c r="E116" s="67" t="str">
        <f t="shared" si="37"/>
        <v>KC KOOPERATIVA SG JABLONEC N.N</v>
      </c>
      <c r="F116" s="68">
        <f t="shared" si="38"/>
        <v>12251</v>
      </c>
      <c r="G116" s="69" t="str">
        <f t="shared" si="39"/>
        <v>JUNIOR</v>
      </c>
      <c r="H116" s="69" t="str">
        <f t="shared" si="40"/>
        <v>KOO</v>
      </c>
      <c r="I116" s="70">
        <v>0.14410879629629628</v>
      </c>
      <c r="J116" s="33">
        <f t="shared" si="41"/>
        <v>5.6944444444444187E-3</v>
      </c>
      <c r="K116" s="33">
        <f t="shared" si="42"/>
        <v>0</v>
      </c>
      <c r="M116" s="33"/>
      <c r="N116" s="33"/>
      <c r="O116" s="33">
        <f t="shared" si="43"/>
        <v>7.8287037037037044E-2</v>
      </c>
      <c r="P116" s="203">
        <f t="shared" si="44"/>
        <v>0.22239583333333332</v>
      </c>
      <c r="R116" s="178">
        <v>41</v>
      </c>
      <c r="S116" s="179">
        <v>105</v>
      </c>
      <c r="T116" s="177">
        <f t="shared" si="34"/>
        <v>41</v>
      </c>
      <c r="U116" s="180">
        <v>1</v>
      </c>
      <c r="V116" s="181">
        <v>110</v>
      </c>
      <c r="W116" s="177">
        <f t="shared" si="45"/>
        <v>1</v>
      </c>
    </row>
    <row r="117" spans="1:23" s="71" customFormat="1" ht="13.7" customHeight="1" x14ac:dyDescent="0.25">
      <c r="A117" s="55">
        <v>106</v>
      </c>
      <c r="B117" s="115">
        <v>38</v>
      </c>
      <c r="C117" s="65" t="e">
        <f t="shared" si="35"/>
        <v>#N/A</v>
      </c>
      <c r="D117" s="66" t="e">
        <f t="shared" si="36"/>
        <v>#N/A</v>
      </c>
      <c r="E117" s="67" t="e">
        <f t="shared" si="37"/>
        <v>#N/A</v>
      </c>
      <c r="F117" s="68" t="e">
        <f t="shared" si="38"/>
        <v>#N/A</v>
      </c>
      <c r="G117" s="69" t="e">
        <f t="shared" si="39"/>
        <v>#N/A</v>
      </c>
      <c r="H117" s="69" t="e">
        <f t="shared" si="40"/>
        <v>#N/A</v>
      </c>
      <c r="I117" s="70">
        <v>0.14410879629629628</v>
      </c>
      <c r="J117" s="33">
        <f t="shared" si="41"/>
        <v>5.6944444444444187E-3</v>
      </c>
      <c r="K117" s="33">
        <f t="shared" si="42"/>
        <v>0</v>
      </c>
      <c r="M117" s="33"/>
      <c r="N117" s="33"/>
      <c r="O117" s="33" t="e">
        <f t="shared" si="43"/>
        <v>#N/A</v>
      </c>
      <c r="P117" s="203" t="e">
        <f t="shared" si="44"/>
        <v>#N/A</v>
      </c>
      <c r="R117" s="178">
        <v>42</v>
      </c>
      <c r="S117" s="179">
        <v>106</v>
      </c>
      <c r="T117" s="177">
        <f t="shared" si="34"/>
        <v>42</v>
      </c>
      <c r="U117" s="180">
        <v>1</v>
      </c>
      <c r="V117" s="181">
        <v>111</v>
      </c>
      <c r="W117" s="177">
        <f t="shared" si="45"/>
        <v>1</v>
      </c>
    </row>
    <row r="118" spans="1:23" s="71" customFormat="1" ht="13.7" customHeight="1" x14ac:dyDescent="0.25">
      <c r="A118" s="55">
        <v>107</v>
      </c>
      <c r="B118" s="115">
        <v>23</v>
      </c>
      <c r="C118" s="65" t="str">
        <f t="shared" si="35"/>
        <v>GER19981211</v>
      </c>
      <c r="D118" s="66" t="str">
        <f t="shared" si="36"/>
        <v>POUL Rudolph</v>
      </c>
      <c r="E118" s="67" t="str">
        <f t="shared" si="37"/>
        <v>RG BERLIN</v>
      </c>
      <c r="F118" s="68" t="str">
        <f t="shared" si="38"/>
        <v>BER 032411</v>
      </c>
      <c r="G118" s="69" t="str">
        <f t="shared" si="39"/>
        <v>CADET</v>
      </c>
      <c r="H118" s="69" t="str">
        <f t="shared" si="40"/>
        <v>RGB</v>
      </c>
      <c r="I118" s="70">
        <v>0.14410879629629628</v>
      </c>
      <c r="J118" s="33">
        <f t="shared" si="41"/>
        <v>5.6944444444444187E-3</v>
      </c>
      <c r="K118" s="33">
        <f t="shared" si="42"/>
        <v>0</v>
      </c>
      <c r="M118" s="33"/>
      <c r="N118" s="33"/>
      <c r="O118" s="33">
        <f t="shared" si="43"/>
        <v>7.8287037037037044E-2</v>
      </c>
      <c r="P118" s="203">
        <f t="shared" si="44"/>
        <v>0.22239583333333332</v>
      </c>
      <c r="R118" s="178">
        <v>129</v>
      </c>
      <c r="S118" s="179">
        <v>107</v>
      </c>
      <c r="T118" s="177">
        <f t="shared" si="34"/>
        <v>129</v>
      </c>
      <c r="U118" s="180">
        <v>1</v>
      </c>
      <c r="V118" s="181">
        <v>112</v>
      </c>
      <c r="W118" s="177">
        <f t="shared" si="45"/>
        <v>0</v>
      </c>
    </row>
    <row r="119" spans="1:23" s="71" customFormat="1" ht="13.7" customHeight="1" x14ac:dyDescent="0.25">
      <c r="A119" s="55">
        <v>108</v>
      </c>
      <c r="B119" s="115">
        <v>68</v>
      </c>
      <c r="C119" s="65" t="e">
        <f t="shared" si="35"/>
        <v>#N/A</v>
      </c>
      <c r="D119" s="66" t="e">
        <f t="shared" si="36"/>
        <v>#N/A</v>
      </c>
      <c r="E119" s="67" t="e">
        <f t="shared" si="37"/>
        <v>#N/A</v>
      </c>
      <c r="F119" s="68" t="e">
        <f t="shared" si="38"/>
        <v>#N/A</v>
      </c>
      <c r="G119" s="69" t="e">
        <f t="shared" si="39"/>
        <v>#N/A</v>
      </c>
      <c r="H119" s="69" t="e">
        <f t="shared" si="40"/>
        <v>#N/A</v>
      </c>
      <c r="I119" s="70">
        <v>0.14121527777777779</v>
      </c>
      <c r="J119" s="33">
        <f t="shared" si="41"/>
        <v>2.8009259259259289E-3</v>
      </c>
      <c r="K119" s="33">
        <f t="shared" si="42"/>
        <v>0</v>
      </c>
      <c r="M119" s="33"/>
      <c r="N119" s="33"/>
      <c r="O119" s="33" t="e">
        <f t="shared" si="43"/>
        <v>#N/A</v>
      </c>
      <c r="P119" s="203" t="e">
        <f t="shared" si="44"/>
        <v>#N/A</v>
      </c>
      <c r="R119" s="178">
        <v>38</v>
      </c>
      <c r="S119" s="179">
        <v>108</v>
      </c>
      <c r="T119" s="177">
        <f t="shared" si="34"/>
        <v>38</v>
      </c>
      <c r="U119" s="180">
        <v>1</v>
      </c>
      <c r="V119" s="181">
        <v>113</v>
      </c>
      <c r="W119" s="177">
        <f t="shared" si="45"/>
        <v>1</v>
      </c>
    </row>
    <row r="120" spans="1:23" s="71" customFormat="1" ht="13.7" customHeight="1" x14ac:dyDescent="0.25">
      <c r="A120" s="55"/>
      <c r="B120" s="214">
        <v>1</v>
      </c>
      <c r="C120" s="65" t="str">
        <f t="shared" si="35"/>
        <v>GER19970725</v>
      </c>
      <c r="D120" s="66" t="str">
        <f t="shared" si="36"/>
        <v>MAGDEBURG Tobias</v>
      </c>
      <c r="E120" s="67" t="str">
        <f t="shared" si="37"/>
        <v>RSV SONNEBERG</v>
      </c>
      <c r="F120" s="68" t="str">
        <f t="shared" si="38"/>
        <v>THÜ173735</v>
      </c>
      <c r="G120" s="69" t="str">
        <f t="shared" si="39"/>
        <v>JUNIOR*</v>
      </c>
      <c r="H120" s="69" t="str">
        <f t="shared" si="40"/>
        <v>TUR</v>
      </c>
      <c r="I120" s="70" t="s">
        <v>216</v>
      </c>
      <c r="J120" s="33" t="s">
        <v>216</v>
      </c>
      <c r="K120" s="33">
        <f t="shared" si="42"/>
        <v>0</v>
      </c>
      <c r="M120" s="33"/>
      <c r="N120" s="33"/>
      <c r="O120" s="33" t="str">
        <f t="shared" si="43"/>
        <v>DNF</v>
      </c>
      <c r="P120" s="203" t="e">
        <f t="shared" si="44"/>
        <v>#VALUE!</v>
      </c>
      <c r="R120" s="178">
        <v>23</v>
      </c>
      <c r="S120" s="179">
        <v>109</v>
      </c>
      <c r="T120" s="177">
        <f t="shared" si="34"/>
        <v>23</v>
      </c>
      <c r="U120" s="180">
        <v>1</v>
      </c>
      <c r="V120" s="181">
        <v>114</v>
      </c>
      <c r="W120" s="177">
        <f t="shared" si="45"/>
        <v>1</v>
      </c>
    </row>
    <row r="121" spans="1:23" s="71" customFormat="1" ht="13.7" customHeight="1" x14ac:dyDescent="0.25">
      <c r="A121" s="55"/>
      <c r="B121" s="214">
        <v>2</v>
      </c>
      <c r="C121" s="65" t="str">
        <f t="shared" si="35"/>
        <v>GER19960829</v>
      </c>
      <c r="D121" s="66" t="str">
        <f t="shared" si="36"/>
        <v>SCHUCHMANN Franz-Leon</v>
      </c>
      <c r="E121" s="67" t="str">
        <f t="shared" si="37"/>
        <v>RSV SONNEBERG</v>
      </c>
      <c r="F121" s="68" t="str">
        <f t="shared" si="38"/>
        <v>THÜ173330</v>
      </c>
      <c r="G121" s="69" t="str">
        <f t="shared" si="39"/>
        <v>JUNIOR</v>
      </c>
      <c r="H121" s="69" t="str">
        <f t="shared" si="40"/>
        <v>TUR</v>
      </c>
      <c r="I121" s="70" t="s">
        <v>216</v>
      </c>
      <c r="J121" s="33" t="s">
        <v>216</v>
      </c>
      <c r="K121" s="33">
        <f t="shared" si="42"/>
        <v>0</v>
      </c>
      <c r="M121" s="33"/>
      <c r="N121" s="33"/>
      <c r="O121" s="33">
        <f t="shared" si="43"/>
        <v>7.7997685185185184E-2</v>
      </c>
      <c r="P121" s="203" t="e">
        <f t="shared" si="44"/>
        <v>#VALUE!</v>
      </c>
      <c r="R121" s="178"/>
      <c r="S121" s="179">
        <v>110</v>
      </c>
      <c r="T121" s="177" t="str">
        <f t="shared" si="34"/>
        <v/>
      </c>
      <c r="U121" s="180">
        <v>1</v>
      </c>
      <c r="V121" s="181">
        <v>115</v>
      </c>
      <c r="W121" s="177">
        <f t="shared" si="45"/>
        <v>1</v>
      </c>
    </row>
    <row r="122" spans="1:23" s="71" customFormat="1" ht="13.7" customHeight="1" x14ac:dyDescent="0.25">
      <c r="A122" s="55"/>
      <c r="B122" s="115">
        <v>6</v>
      </c>
      <c r="C122" s="65" t="str">
        <f t="shared" si="35"/>
        <v>GER19970811</v>
      </c>
      <c r="D122" s="66" t="str">
        <f t="shared" si="36"/>
        <v>LINTZEL Philip</v>
      </c>
      <c r="E122" s="67" t="str">
        <f t="shared" si="37"/>
        <v>RSC TURBINE ERFURT</v>
      </c>
      <c r="F122" s="68" t="str">
        <f t="shared" si="38"/>
        <v>THÜ173079</v>
      </c>
      <c r="G122" s="69" t="str">
        <f t="shared" si="39"/>
        <v>JUNIOR*</v>
      </c>
      <c r="H122" s="69" t="str">
        <f t="shared" si="40"/>
        <v>TUR</v>
      </c>
      <c r="I122" s="70" t="s">
        <v>216</v>
      </c>
      <c r="J122" s="33" t="s">
        <v>216</v>
      </c>
      <c r="K122" s="33">
        <f t="shared" si="42"/>
        <v>0</v>
      </c>
      <c r="M122" s="33"/>
      <c r="N122" s="33"/>
      <c r="O122" s="33">
        <f t="shared" si="43"/>
        <v>7.8287037037037044E-2</v>
      </c>
      <c r="P122" s="203" t="e">
        <f t="shared" si="44"/>
        <v>#VALUE!</v>
      </c>
      <c r="R122" s="178"/>
      <c r="S122" s="179">
        <v>111</v>
      </c>
      <c r="T122" s="177" t="str">
        <f t="shared" si="34"/>
        <v/>
      </c>
      <c r="U122" s="180">
        <v>1</v>
      </c>
      <c r="V122" s="181">
        <v>116</v>
      </c>
      <c r="W122" s="177">
        <f t="shared" si="45"/>
        <v>1</v>
      </c>
    </row>
    <row r="123" spans="1:23" s="71" customFormat="1" ht="13.7" customHeight="1" x14ac:dyDescent="0.25">
      <c r="A123" s="55"/>
      <c r="B123" s="214">
        <v>21</v>
      </c>
      <c r="C123" s="65" t="str">
        <f t="shared" si="35"/>
        <v>GER19960322</v>
      </c>
      <c r="D123" s="66" t="str">
        <f t="shared" si="36"/>
        <v>DICKEL Jorge</v>
      </c>
      <c r="E123" s="67" t="str">
        <f t="shared" si="37"/>
        <v>RG BERLIN</v>
      </c>
      <c r="F123" s="68" t="str">
        <f t="shared" si="38"/>
        <v>03.15928.12</v>
      </c>
      <c r="G123" s="69" t="str">
        <f t="shared" si="39"/>
        <v>JUNIOR</v>
      </c>
      <c r="H123" s="69" t="str">
        <f t="shared" si="40"/>
        <v>RGB</v>
      </c>
      <c r="I123" s="70" t="s">
        <v>216</v>
      </c>
      <c r="J123" s="33" t="s">
        <v>216</v>
      </c>
      <c r="K123" s="33">
        <f t="shared" si="42"/>
        <v>0</v>
      </c>
      <c r="M123" s="33"/>
      <c r="N123" s="33"/>
      <c r="O123" s="33">
        <f t="shared" si="43"/>
        <v>7.8287037037037044E-2</v>
      </c>
      <c r="P123" s="203" t="e">
        <f t="shared" si="44"/>
        <v>#VALUE!</v>
      </c>
      <c r="R123" s="178"/>
      <c r="S123" s="179">
        <v>112</v>
      </c>
      <c r="T123" s="177" t="str">
        <f t="shared" si="34"/>
        <v/>
      </c>
      <c r="U123" s="180">
        <v>1</v>
      </c>
      <c r="V123" s="181">
        <v>117</v>
      </c>
      <c r="W123" s="177">
        <f t="shared" si="45"/>
        <v>1</v>
      </c>
    </row>
    <row r="124" spans="1:23" s="71" customFormat="1" ht="13.7" customHeight="1" x14ac:dyDescent="0.25">
      <c r="A124" s="55"/>
      <c r="B124" s="214">
        <v>29</v>
      </c>
      <c r="C124" s="65" t="e">
        <f t="shared" si="35"/>
        <v>#N/A</v>
      </c>
      <c r="D124" s="66" t="e">
        <f t="shared" si="36"/>
        <v>#N/A</v>
      </c>
      <c r="E124" s="67" t="e">
        <f t="shared" si="37"/>
        <v>#N/A</v>
      </c>
      <c r="F124" s="68" t="e">
        <f t="shared" si="38"/>
        <v>#N/A</v>
      </c>
      <c r="G124" s="69" t="e">
        <f t="shared" si="39"/>
        <v>#N/A</v>
      </c>
      <c r="H124" s="69" t="e">
        <f t="shared" si="40"/>
        <v>#N/A</v>
      </c>
      <c r="I124" s="70" t="s">
        <v>216</v>
      </c>
      <c r="J124" s="33" t="s">
        <v>216</v>
      </c>
      <c r="K124" s="33">
        <f t="shared" si="42"/>
        <v>0</v>
      </c>
      <c r="M124" s="33"/>
      <c r="N124" s="33"/>
      <c r="O124" s="33" t="e">
        <f t="shared" si="43"/>
        <v>#N/A</v>
      </c>
      <c r="P124" s="203" t="e">
        <f t="shared" si="44"/>
        <v>#VALUE!</v>
      </c>
      <c r="R124" s="178"/>
      <c r="S124" s="179">
        <v>113</v>
      </c>
      <c r="T124" s="177" t="str">
        <f t="shared" si="34"/>
        <v/>
      </c>
      <c r="U124" s="180">
        <v>1</v>
      </c>
      <c r="V124" s="181">
        <v>118</v>
      </c>
      <c r="W124" s="177">
        <f t="shared" si="45"/>
        <v>1</v>
      </c>
    </row>
    <row r="125" spans="1:23" s="71" customFormat="1" ht="13.7" customHeight="1" x14ac:dyDescent="0.25">
      <c r="A125" s="55"/>
      <c r="B125" s="214">
        <v>32</v>
      </c>
      <c r="C125" s="65" t="str">
        <f t="shared" si="35"/>
        <v>CZE19970916</v>
      </c>
      <c r="D125" s="66" t="str">
        <f t="shared" si="36"/>
        <v xml:space="preserve">KUNT Lukáš </v>
      </c>
      <c r="E125" s="67" t="str">
        <f t="shared" si="37"/>
        <v xml:space="preserve">REMERX - MERIDA TEAM KOLÍN </v>
      </c>
      <c r="F125" s="68">
        <f t="shared" si="38"/>
        <v>14658</v>
      </c>
      <c r="G125" s="69" t="str">
        <f t="shared" si="39"/>
        <v>JUNIOR*</v>
      </c>
      <c r="H125" s="69" t="str">
        <f t="shared" si="40"/>
        <v>REM</v>
      </c>
      <c r="I125" s="70" t="s">
        <v>216</v>
      </c>
      <c r="J125" s="33" t="s">
        <v>216</v>
      </c>
      <c r="K125" s="33">
        <f t="shared" si="42"/>
        <v>0</v>
      </c>
      <c r="M125" s="33"/>
      <c r="N125" s="33"/>
      <c r="O125" s="33">
        <f t="shared" si="43"/>
        <v>7.8287037037037044E-2</v>
      </c>
      <c r="P125" s="203" t="e">
        <f t="shared" si="44"/>
        <v>#VALUE!</v>
      </c>
      <c r="R125" s="178"/>
      <c r="S125" s="179">
        <v>114</v>
      </c>
      <c r="T125" s="177" t="str">
        <f t="shared" si="34"/>
        <v/>
      </c>
      <c r="U125" s="180">
        <v>1</v>
      </c>
      <c r="V125" s="181">
        <v>119</v>
      </c>
      <c r="W125" s="177">
        <f t="shared" si="45"/>
        <v>1</v>
      </c>
    </row>
    <row r="126" spans="1:23" s="71" customFormat="1" ht="13.7" customHeight="1" x14ac:dyDescent="0.25">
      <c r="A126" s="55"/>
      <c r="B126" s="214">
        <v>34</v>
      </c>
      <c r="C126" s="65" t="str">
        <f t="shared" si="35"/>
        <v>CZE19960513</v>
      </c>
      <c r="D126" s="66" t="str">
        <f t="shared" si="36"/>
        <v xml:space="preserve">SCHUBERT Štěpán </v>
      </c>
      <c r="E126" s="67" t="str">
        <f t="shared" si="37"/>
        <v xml:space="preserve">REMERX MERIDA TEAM JUNIOR </v>
      </c>
      <c r="F126" s="68">
        <f t="shared" si="38"/>
        <v>19574</v>
      </c>
      <c r="G126" s="69" t="str">
        <f t="shared" si="39"/>
        <v>JUNIOR</v>
      </c>
      <c r="H126" s="69" t="str">
        <f t="shared" si="40"/>
        <v>REM</v>
      </c>
      <c r="I126" s="70" t="s">
        <v>216</v>
      </c>
      <c r="J126" s="33" t="s">
        <v>216</v>
      </c>
      <c r="K126" s="33">
        <f t="shared" si="42"/>
        <v>0</v>
      </c>
      <c r="M126" s="33"/>
      <c r="N126" s="33"/>
      <c r="O126" s="33">
        <f t="shared" si="43"/>
        <v>7.8287037037037044E-2</v>
      </c>
      <c r="P126" s="203" t="e">
        <f t="shared" si="44"/>
        <v>#VALUE!</v>
      </c>
      <c r="R126" s="178"/>
      <c r="S126" s="179">
        <v>115</v>
      </c>
      <c r="T126" s="177" t="str">
        <f t="shared" si="34"/>
        <v/>
      </c>
      <c r="U126" s="180">
        <v>1</v>
      </c>
      <c r="V126" s="181">
        <v>120</v>
      </c>
      <c r="W126" s="177">
        <f t="shared" si="45"/>
        <v>1</v>
      </c>
    </row>
    <row r="127" spans="1:23" s="71" customFormat="1" ht="13.7" customHeight="1" x14ac:dyDescent="0.25">
      <c r="A127" s="55"/>
      <c r="B127" s="214">
        <v>43</v>
      </c>
      <c r="C127" s="65" t="str">
        <f t="shared" si="35"/>
        <v>CZE19990209</v>
      </c>
      <c r="D127" s="66" t="str">
        <f t="shared" si="36"/>
        <v xml:space="preserve">HONZÁK David </v>
      </c>
      <c r="E127" s="67" t="str">
        <f t="shared" si="37"/>
        <v>KC KOOPERATIVA SG JABLONEC N.N</v>
      </c>
      <c r="F127" s="68">
        <f t="shared" si="38"/>
        <v>14334</v>
      </c>
      <c r="G127" s="69" t="str">
        <f t="shared" si="39"/>
        <v>CADET*</v>
      </c>
      <c r="H127" s="69" t="str">
        <f t="shared" si="40"/>
        <v>KOO</v>
      </c>
      <c r="I127" s="70" t="s">
        <v>216</v>
      </c>
      <c r="J127" s="33" t="s">
        <v>216</v>
      </c>
      <c r="K127" s="33">
        <f t="shared" si="42"/>
        <v>0</v>
      </c>
      <c r="M127" s="33"/>
      <c r="N127" s="33"/>
      <c r="O127" s="33">
        <f t="shared" si="43"/>
        <v>7.8321759259259258E-2</v>
      </c>
      <c r="P127" s="203" t="e">
        <f t="shared" si="44"/>
        <v>#VALUE!</v>
      </c>
      <c r="R127" s="178"/>
      <c r="S127" s="179">
        <v>116</v>
      </c>
      <c r="T127" s="177" t="str">
        <f t="shared" si="34"/>
        <v/>
      </c>
      <c r="U127" s="180">
        <v>1</v>
      </c>
      <c r="V127" s="181">
        <v>121</v>
      </c>
      <c r="W127" s="177">
        <f t="shared" si="45"/>
        <v>1</v>
      </c>
    </row>
    <row r="128" spans="1:23" s="71" customFormat="1" ht="13.7" customHeight="1" x14ac:dyDescent="0.25">
      <c r="A128" s="55"/>
      <c r="B128" s="215">
        <v>52</v>
      </c>
      <c r="C128" s="65" t="str">
        <f t="shared" si="35"/>
        <v>POL19961008</v>
      </c>
      <c r="D128" s="66" t="str">
        <f t="shared" si="36"/>
        <v>ZLOTOWICZ Patryk</v>
      </c>
      <c r="E128" s="67" t="str">
        <f t="shared" si="37"/>
        <v>KLUCZBORK</v>
      </c>
      <c r="F128" s="68" t="str">
        <f t="shared" si="38"/>
        <v>OPO-016</v>
      </c>
      <c r="G128" s="69" t="str">
        <f t="shared" si="39"/>
        <v>JUNIOR</v>
      </c>
      <c r="H128" s="69" t="str">
        <f t="shared" si="40"/>
        <v>GLI</v>
      </c>
      <c r="I128" s="70" t="s">
        <v>216</v>
      </c>
      <c r="J128" s="33" t="s">
        <v>216</v>
      </c>
      <c r="K128" s="33">
        <f t="shared" si="42"/>
        <v>0</v>
      </c>
      <c r="M128" s="33"/>
      <c r="N128" s="33"/>
      <c r="O128" s="33">
        <f t="shared" si="43"/>
        <v>7.8287037037037044E-2</v>
      </c>
      <c r="P128" s="203" t="e">
        <f t="shared" si="44"/>
        <v>#VALUE!</v>
      </c>
      <c r="R128" s="178"/>
      <c r="S128" s="179">
        <v>117</v>
      </c>
      <c r="T128" s="177" t="str">
        <f t="shared" si="34"/>
        <v/>
      </c>
      <c r="U128" s="180">
        <v>1</v>
      </c>
      <c r="V128" s="181">
        <v>122</v>
      </c>
      <c r="W128" s="177">
        <f t="shared" si="45"/>
        <v>1</v>
      </c>
    </row>
    <row r="129" spans="1:23" s="71" customFormat="1" ht="13.7" customHeight="1" x14ac:dyDescent="0.25">
      <c r="A129" s="55"/>
      <c r="B129" s="214">
        <v>81</v>
      </c>
      <c r="C129" s="65" t="str">
        <f t="shared" si="35"/>
        <v>CZE19980303</v>
      </c>
      <c r="D129" s="66" t="str">
        <f t="shared" si="36"/>
        <v xml:space="preserve">KOUDELA Dominik </v>
      </c>
      <c r="E129" s="67" t="str">
        <f t="shared" si="37"/>
        <v xml:space="preserve">TJ KOVO PRAHA </v>
      </c>
      <c r="F129" s="68">
        <f t="shared" si="38"/>
        <v>13590</v>
      </c>
      <c r="G129" s="69" t="str">
        <f t="shared" si="39"/>
        <v>CADET</v>
      </c>
      <c r="H129" s="69" t="str">
        <f t="shared" si="40"/>
        <v>KOV</v>
      </c>
      <c r="I129" s="70" t="s">
        <v>216</v>
      </c>
      <c r="J129" s="33" t="s">
        <v>216</v>
      </c>
      <c r="K129" s="33">
        <f t="shared" si="42"/>
        <v>0</v>
      </c>
      <c r="M129" s="33"/>
      <c r="N129" s="33"/>
      <c r="O129" s="33">
        <f t="shared" si="43"/>
        <v>7.8287037037037044E-2</v>
      </c>
      <c r="P129" s="203" t="e">
        <f t="shared" si="44"/>
        <v>#VALUE!</v>
      </c>
      <c r="R129" s="178"/>
      <c r="S129" s="179">
        <v>118</v>
      </c>
      <c r="T129" s="177" t="str">
        <f t="shared" si="34"/>
        <v/>
      </c>
      <c r="U129" s="180">
        <v>1</v>
      </c>
      <c r="V129" s="181">
        <v>123</v>
      </c>
      <c r="W129" s="177">
        <f t="shared" si="45"/>
        <v>1</v>
      </c>
    </row>
    <row r="130" spans="1:23" s="71" customFormat="1" ht="13.7" customHeight="1" x14ac:dyDescent="0.25">
      <c r="A130" s="55"/>
      <c r="B130" s="214">
        <v>97</v>
      </c>
      <c r="C130" s="65" t="str">
        <f t="shared" si="35"/>
        <v>SVK19961022</v>
      </c>
      <c r="D130" s="66" t="str">
        <f t="shared" si="36"/>
        <v xml:space="preserve">STRMISKA Andrej </v>
      </c>
      <c r="E130" s="67" t="str">
        <f t="shared" si="37"/>
        <v xml:space="preserve">TJ FAVORIT BRNO </v>
      </c>
      <c r="F130" s="68">
        <f t="shared" si="38"/>
        <v>6009</v>
      </c>
      <c r="G130" s="69" t="str">
        <f t="shared" si="39"/>
        <v>JUNIOR</v>
      </c>
      <c r="H130" s="69" t="str">
        <f t="shared" si="40"/>
        <v>FAV</v>
      </c>
      <c r="I130" s="70" t="s">
        <v>216</v>
      </c>
      <c r="J130" s="33" t="s">
        <v>216</v>
      </c>
      <c r="K130" s="33">
        <f t="shared" si="42"/>
        <v>0</v>
      </c>
      <c r="M130" s="33"/>
      <c r="N130" s="33"/>
      <c r="O130" s="33">
        <f t="shared" si="43"/>
        <v>7.8287037037037044E-2</v>
      </c>
      <c r="P130" s="203" t="e">
        <f t="shared" si="44"/>
        <v>#VALUE!</v>
      </c>
      <c r="R130" s="178"/>
      <c r="S130" s="179">
        <v>119</v>
      </c>
      <c r="T130" s="177" t="str">
        <f t="shared" si="34"/>
        <v/>
      </c>
      <c r="U130" s="180">
        <v>1</v>
      </c>
      <c r="V130" s="181">
        <v>124</v>
      </c>
      <c r="W130" s="177">
        <f t="shared" si="45"/>
        <v>1</v>
      </c>
    </row>
    <row r="131" spans="1:23" s="71" customFormat="1" ht="13.7" customHeight="1" x14ac:dyDescent="0.25">
      <c r="A131" s="55"/>
      <c r="B131" s="214">
        <v>98</v>
      </c>
      <c r="C131" s="65" t="str">
        <f t="shared" si="35"/>
        <v>CZE19961029</v>
      </c>
      <c r="D131" s="66" t="str">
        <f t="shared" si="36"/>
        <v xml:space="preserve">STŘEDA Kryštof </v>
      </c>
      <c r="E131" s="67" t="str">
        <f t="shared" si="37"/>
        <v xml:space="preserve">TJ FAVORIT BRNO </v>
      </c>
      <c r="F131" s="68">
        <f t="shared" si="38"/>
        <v>11566</v>
      </c>
      <c r="G131" s="69" t="str">
        <f t="shared" si="39"/>
        <v>JUNIOR</v>
      </c>
      <c r="H131" s="69" t="str">
        <f t="shared" si="40"/>
        <v>FAV</v>
      </c>
      <c r="I131" s="70" t="s">
        <v>216</v>
      </c>
      <c r="J131" s="33" t="s">
        <v>216</v>
      </c>
      <c r="K131" s="33">
        <f t="shared" si="42"/>
        <v>0</v>
      </c>
      <c r="M131" s="33"/>
      <c r="N131" s="33"/>
      <c r="O131" s="33" t="str">
        <f t="shared" si="43"/>
        <v>DNF</v>
      </c>
      <c r="P131" s="203" t="e">
        <f t="shared" si="44"/>
        <v>#VALUE!</v>
      </c>
      <c r="R131" s="178"/>
      <c r="S131" s="179">
        <v>120</v>
      </c>
      <c r="T131" s="177" t="str">
        <f t="shared" si="34"/>
        <v/>
      </c>
      <c r="U131" s="180">
        <v>1</v>
      </c>
      <c r="V131" s="181">
        <v>125</v>
      </c>
      <c r="W131" s="177">
        <f t="shared" si="45"/>
        <v>0</v>
      </c>
    </row>
    <row r="132" spans="1:23" s="71" customFormat="1" ht="13.7" customHeight="1" x14ac:dyDescent="0.25">
      <c r="A132" s="55"/>
      <c r="B132" s="214">
        <v>112</v>
      </c>
      <c r="C132" s="65" t="str">
        <f t="shared" si="35"/>
        <v>GER19970122</v>
      </c>
      <c r="D132" s="66" t="str">
        <f t="shared" si="36"/>
        <v>BERAN Andy</v>
      </c>
      <c r="E132" s="67" t="str">
        <f t="shared" si="37"/>
        <v>TEAM BRANDENBURG - RSC COTTBUS</v>
      </c>
      <c r="F132" s="68" t="str">
        <f t="shared" si="38"/>
        <v>604254-11</v>
      </c>
      <c r="G132" s="69" t="str">
        <f t="shared" si="39"/>
        <v>JUNIOR*</v>
      </c>
      <c r="H132" s="69" t="str">
        <f t="shared" si="40"/>
        <v>COT</v>
      </c>
      <c r="I132" s="70" t="s">
        <v>216</v>
      </c>
      <c r="J132" s="33" t="s">
        <v>216</v>
      </c>
      <c r="K132" s="33">
        <f t="shared" si="42"/>
        <v>0</v>
      </c>
      <c r="M132" s="33"/>
      <c r="N132" s="33"/>
      <c r="O132" s="33">
        <f t="shared" si="43"/>
        <v>7.8287037037037044E-2</v>
      </c>
      <c r="P132" s="203" t="e">
        <f t="shared" si="44"/>
        <v>#VALUE!</v>
      </c>
      <c r="R132" s="178"/>
      <c r="S132" s="179">
        <v>121</v>
      </c>
      <c r="T132" s="177" t="str">
        <f t="shared" si="34"/>
        <v/>
      </c>
      <c r="U132" s="180">
        <v>1</v>
      </c>
      <c r="V132" s="181">
        <v>126</v>
      </c>
      <c r="W132" s="177">
        <f t="shared" si="45"/>
        <v>1</v>
      </c>
    </row>
    <row r="133" spans="1:23" s="71" customFormat="1" ht="13.7" customHeight="1" x14ac:dyDescent="0.25">
      <c r="A133" s="55"/>
      <c r="B133" s="214">
        <v>125</v>
      </c>
      <c r="C133" s="65" t="str">
        <f t="shared" si="35"/>
        <v>CZE19970118</v>
      </c>
      <c r="D133" s="66" t="str">
        <f t="shared" si="36"/>
        <v>MAYER Daniel</v>
      </c>
      <c r="E133" s="67" t="str">
        <f t="shared" si="37"/>
        <v>KC HLINSKO</v>
      </c>
      <c r="F133" s="68">
        <f t="shared" si="38"/>
        <v>13274</v>
      </c>
      <c r="G133" s="69" t="str">
        <f t="shared" si="39"/>
        <v>JUNIOR*</v>
      </c>
      <c r="H133" s="69" t="str">
        <f t="shared" si="40"/>
        <v>SKC</v>
      </c>
      <c r="I133" s="70" t="s">
        <v>216</v>
      </c>
      <c r="J133" s="33" t="s">
        <v>216</v>
      </c>
      <c r="K133" s="33">
        <f t="shared" si="42"/>
        <v>0</v>
      </c>
      <c r="M133" s="33"/>
      <c r="N133" s="33"/>
      <c r="O133" s="33">
        <f t="shared" si="43"/>
        <v>7.8287037037037044E-2</v>
      </c>
      <c r="P133" s="203" t="e">
        <f t="shared" si="44"/>
        <v>#VALUE!</v>
      </c>
      <c r="R133" s="178"/>
      <c r="S133" s="179">
        <v>122</v>
      </c>
      <c r="T133" s="177" t="str">
        <f t="shared" si="34"/>
        <v/>
      </c>
      <c r="U133" s="180">
        <v>1</v>
      </c>
      <c r="V133" s="181">
        <v>127</v>
      </c>
      <c r="W133" s="177">
        <f t="shared" si="45"/>
        <v>0</v>
      </c>
    </row>
    <row r="134" spans="1:23" s="71" customFormat="1" ht="13.7" customHeight="1" x14ac:dyDescent="0.25">
      <c r="A134" s="55"/>
      <c r="B134" s="214">
        <v>126</v>
      </c>
      <c r="C134" s="65" t="e">
        <f t="shared" si="35"/>
        <v>#N/A</v>
      </c>
      <c r="D134" s="66" t="e">
        <f t="shared" si="36"/>
        <v>#N/A</v>
      </c>
      <c r="E134" s="67" t="e">
        <f t="shared" si="37"/>
        <v>#N/A</v>
      </c>
      <c r="F134" s="68" t="e">
        <f t="shared" si="38"/>
        <v>#N/A</v>
      </c>
      <c r="G134" s="69" t="e">
        <f t="shared" si="39"/>
        <v>#N/A</v>
      </c>
      <c r="H134" s="69" t="e">
        <f t="shared" si="40"/>
        <v>#N/A</v>
      </c>
      <c r="I134" s="70" t="s">
        <v>216</v>
      </c>
      <c r="J134" s="33" t="s">
        <v>216</v>
      </c>
      <c r="K134" s="33">
        <f t="shared" si="42"/>
        <v>0</v>
      </c>
      <c r="M134" s="33"/>
      <c r="N134" s="33"/>
      <c r="O134" s="33" t="e">
        <f t="shared" si="43"/>
        <v>#N/A</v>
      </c>
      <c r="P134" s="203" t="e">
        <f t="shared" si="44"/>
        <v>#VALUE!</v>
      </c>
      <c r="R134" s="178"/>
      <c r="S134" s="179">
        <v>123</v>
      </c>
      <c r="T134" s="177" t="str">
        <f t="shared" si="34"/>
        <v/>
      </c>
      <c r="U134" s="180">
        <v>1</v>
      </c>
      <c r="V134" s="181">
        <v>128</v>
      </c>
      <c r="W134" s="177">
        <f t="shared" si="45"/>
        <v>1</v>
      </c>
    </row>
    <row r="135" spans="1:23" s="71" customFormat="1" ht="13.7" customHeight="1" x14ac:dyDescent="0.25">
      <c r="A135" s="55"/>
      <c r="B135" s="214">
        <v>127</v>
      </c>
      <c r="C135" s="65" t="e">
        <f t="shared" si="35"/>
        <v>#N/A</v>
      </c>
      <c r="D135" s="66" t="e">
        <f t="shared" si="36"/>
        <v>#N/A</v>
      </c>
      <c r="E135" s="67" t="e">
        <f t="shared" si="37"/>
        <v>#N/A</v>
      </c>
      <c r="F135" s="68" t="e">
        <f t="shared" si="38"/>
        <v>#N/A</v>
      </c>
      <c r="G135" s="69" t="e">
        <f t="shared" si="39"/>
        <v>#N/A</v>
      </c>
      <c r="H135" s="69" t="e">
        <f t="shared" si="40"/>
        <v>#N/A</v>
      </c>
      <c r="I135" s="70" t="s">
        <v>216</v>
      </c>
      <c r="J135" s="33" t="s">
        <v>216</v>
      </c>
      <c r="K135" s="33">
        <f t="shared" si="42"/>
        <v>0</v>
      </c>
      <c r="M135" s="33"/>
      <c r="N135" s="33"/>
      <c r="O135" s="33" t="e">
        <f t="shared" si="43"/>
        <v>#N/A</v>
      </c>
      <c r="P135" s="203" t="e">
        <f t="shared" si="44"/>
        <v>#VALUE!</v>
      </c>
      <c r="R135" s="178"/>
      <c r="S135" s="179">
        <v>124</v>
      </c>
      <c r="T135" s="177" t="str">
        <f t="shared" si="34"/>
        <v/>
      </c>
      <c r="U135" s="180">
        <v>1</v>
      </c>
      <c r="V135" s="181">
        <v>129</v>
      </c>
      <c r="W135" s="177">
        <f t="shared" si="45"/>
        <v>1</v>
      </c>
    </row>
    <row r="136" spans="1:23" s="71" customFormat="1" ht="13.7" customHeight="1" x14ac:dyDescent="0.25">
      <c r="A136" s="55"/>
      <c r="B136" s="214">
        <v>130</v>
      </c>
      <c r="C136" s="65" t="e">
        <f t="shared" si="35"/>
        <v>#N/A</v>
      </c>
      <c r="D136" s="66" t="e">
        <f t="shared" si="36"/>
        <v>#N/A</v>
      </c>
      <c r="E136" s="67" t="e">
        <f t="shared" si="37"/>
        <v>#N/A</v>
      </c>
      <c r="F136" s="68" t="e">
        <f t="shared" si="38"/>
        <v>#N/A</v>
      </c>
      <c r="G136" s="69" t="e">
        <f t="shared" si="39"/>
        <v>#N/A</v>
      </c>
      <c r="H136" s="69" t="e">
        <f t="shared" si="40"/>
        <v>#N/A</v>
      </c>
      <c r="I136" s="70" t="s">
        <v>216</v>
      </c>
      <c r="J136" s="33" t="s">
        <v>216</v>
      </c>
      <c r="K136" s="33">
        <f t="shared" si="42"/>
        <v>0</v>
      </c>
      <c r="M136" s="33"/>
      <c r="N136" s="33"/>
      <c r="O136" s="33" t="e">
        <f t="shared" si="43"/>
        <v>#N/A</v>
      </c>
      <c r="P136" s="203" t="e">
        <f t="shared" si="44"/>
        <v>#VALUE!</v>
      </c>
      <c r="R136" s="178"/>
      <c r="S136" s="179">
        <v>125</v>
      </c>
      <c r="T136" s="177" t="str">
        <f t="shared" si="34"/>
        <v/>
      </c>
      <c r="U136" s="180">
        <v>1</v>
      </c>
      <c r="V136" s="181">
        <v>130</v>
      </c>
      <c r="W136" s="177">
        <f t="shared" si="45"/>
        <v>0</v>
      </c>
    </row>
    <row r="137" spans="1:23" s="71" customFormat="1" ht="13.7" customHeight="1" x14ac:dyDescent="0.25">
      <c r="A137" s="55"/>
      <c r="B137" s="214">
        <v>13</v>
      </c>
      <c r="C137" s="65" t="str">
        <f t="shared" si="35"/>
        <v>GER19970125</v>
      </c>
      <c r="D137" s="66" t="str">
        <f t="shared" si="36"/>
        <v>FRANZ Toni</v>
      </c>
      <c r="E137" s="67" t="str">
        <f t="shared" si="37"/>
        <v>JUNIOREN SCHWALBE TEAM SACHSEN</v>
      </c>
      <c r="F137" s="68" t="str">
        <f t="shared" si="38"/>
        <v xml:space="preserve">SAC 134961 </v>
      </c>
      <c r="G137" s="69" t="str">
        <f t="shared" si="39"/>
        <v>JUNIOR*</v>
      </c>
      <c r="H137" s="69" t="str">
        <f t="shared" si="40"/>
        <v>SCW</v>
      </c>
      <c r="I137" s="70" t="s">
        <v>222</v>
      </c>
      <c r="J137" s="33" t="s">
        <v>222</v>
      </c>
      <c r="K137" s="33">
        <f t="shared" si="42"/>
        <v>0</v>
      </c>
      <c r="M137" s="33"/>
      <c r="N137" s="33"/>
      <c r="O137" s="33">
        <f t="shared" si="43"/>
        <v>7.8287037037037044E-2</v>
      </c>
      <c r="P137" s="203" t="e">
        <f t="shared" si="44"/>
        <v>#VALUE!</v>
      </c>
      <c r="R137" s="178"/>
      <c r="S137" s="179">
        <v>126</v>
      </c>
      <c r="T137" s="177" t="str">
        <f t="shared" si="34"/>
        <v/>
      </c>
      <c r="U137" s="180">
        <v>1</v>
      </c>
      <c r="V137" s="181">
        <v>132</v>
      </c>
      <c r="W137" s="177">
        <f t="shared" si="45"/>
        <v>1</v>
      </c>
    </row>
    <row r="138" spans="1:23" s="22" customFormat="1" ht="15" x14ac:dyDescent="0.2">
      <c r="A138" s="28"/>
      <c r="B138" s="54" t="s">
        <v>226</v>
      </c>
      <c r="C138" s="54"/>
      <c r="D138" s="29"/>
      <c r="E138" s="56"/>
      <c r="F138" s="28"/>
      <c r="G138" s="28"/>
      <c r="H138" s="28"/>
      <c r="I138" s="28"/>
      <c r="J138" s="28"/>
      <c r="K138" s="28"/>
    </row>
    <row r="139" spans="1:23" s="5" customFormat="1" x14ac:dyDescent="0.2"/>
    <row r="140" spans="1:23" s="5" customFormat="1" ht="17.25" customHeight="1" x14ac:dyDescent="0.2">
      <c r="B140" s="34"/>
      <c r="C140" s="52" t="s">
        <v>67</v>
      </c>
      <c r="D140" s="35"/>
      <c r="E140" s="35"/>
      <c r="F140" s="35"/>
    </row>
    <row r="141" spans="1:23" s="5" customFormat="1" ht="5.25" customHeight="1" x14ac:dyDescent="0.2">
      <c r="B141" s="10"/>
      <c r="C141" s="9"/>
      <c r="D141" s="11"/>
      <c r="E141" s="8"/>
    </row>
    <row r="142" spans="1:23" s="5" customFormat="1" ht="12.75" customHeight="1" x14ac:dyDescent="0.2">
      <c r="B142" s="10"/>
      <c r="C142" s="204" t="s">
        <v>112</v>
      </c>
      <c r="D142" s="11"/>
      <c r="E142" s="8"/>
    </row>
    <row r="143" spans="1:23" s="5" customFormat="1" ht="12.75" customHeight="1" x14ac:dyDescent="0.2">
      <c r="A143" s="292" t="s">
        <v>33</v>
      </c>
      <c r="B143" s="65"/>
      <c r="C143" s="65" t="e">
        <f t="shared" ref="C143:C145" si="46">VLOOKUP(B143,STARTOVKA,2,0)</f>
        <v>#N/A</v>
      </c>
      <c r="D143" s="66" t="e">
        <f t="shared" ref="D143:D145" si="47">VLOOKUP(B143,STARTOVKA,3,0)</f>
        <v>#N/A</v>
      </c>
      <c r="E143" s="67" t="e">
        <f t="shared" ref="E143:E145" si="48">VLOOKUP(B143,STARTOVKA,4,0)</f>
        <v>#N/A</v>
      </c>
      <c r="F143" s="65"/>
    </row>
    <row r="144" spans="1:23" s="5" customFormat="1" x14ac:dyDescent="0.2">
      <c r="A144" s="293"/>
      <c r="B144" s="65"/>
      <c r="C144" s="65" t="e">
        <f t="shared" si="46"/>
        <v>#N/A</v>
      </c>
      <c r="D144" s="66" t="e">
        <f t="shared" si="47"/>
        <v>#N/A</v>
      </c>
      <c r="E144" s="67" t="e">
        <f t="shared" si="48"/>
        <v>#N/A</v>
      </c>
      <c r="F144" s="65"/>
    </row>
    <row r="145" spans="1:6" s="5" customFormat="1" x14ac:dyDescent="0.2">
      <c r="A145" s="294"/>
      <c r="B145" s="65"/>
      <c r="C145" s="65" t="e">
        <f t="shared" si="46"/>
        <v>#N/A</v>
      </c>
      <c r="D145" s="66" t="e">
        <f t="shared" si="47"/>
        <v>#N/A</v>
      </c>
      <c r="E145" s="67" t="e">
        <f t="shared" si="48"/>
        <v>#N/A</v>
      </c>
      <c r="F145" s="65"/>
    </row>
    <row r="146" spans="1:6" s="5" customFormat="1" ht="7.5" customHeight="1" x14ac:dyDescent="0.2">
      <c r="B146" s="53"/>
      <c r="C146" s="53"/>
      <c r="D146" s="36"/>
      <c r="E146" s="53"/>
      <c r="F146" s="36"/>
    </row>
    <row r="147" spans="1:6" s="5" customFormat="1" ht="12.75" customHeight="1" x14ac:dyDescent="0.2">
      <c r="B147" s="10"/>
      <c r="C147" s="204" t="s">
        <v>113</v>
      </c>
      <c r="D147" s="11"/>
      <c r="E147" s="8"/>
    </row>
    <row r="148" spans="1:6" s="5" customFormat="1" ht="12.75" customHeight="1" x14ac:dyDescent="0.2">
      <c r="A148" s="292" t="s">
        <v>32</v>
      </c>
      <c r="B148" s="65"/>
      <c r="C148" s="65" t="e">
        <f t="shared" ref="C148:C150" si="49">VLOOKUP(B148,STARTOVKA,2,0)</f>
        <v>#N/A</v>
      </c>
      <c r="D148" s="66" t="e">
        <f t="shared" ref="D148:D150" si="50">VLOOKUP(B148,STARTOVKA,3,0)</f>
        <v>#N/A</v>
      </c>
      <c r="E148" s="67" t="e">
        <f t="shared" ref="E148:E150" si="51">VLOOKUP(B148,STARTOVKA,4,0)</f>
        <v>#N/A</v>
      </c>
      <c r="F148" s="65"/>
    </row>
    <row r="149" spans="1:6" s="5" customFormat="1" x14ac:dyDescent="0.2">
      <c r="A149" s="293"/>
      <c r="B149" s="65"/>
      <c r="C149" s="65" t="e">
        <f t="shared" si="49"/>
        <v>#N/A</v>
      </c>
      <c r="D149" s="66" t="e">
        <f t="shared" si="50"/>
        <v>#N/A</v>
      </c>
      <c r="E149" s="67" t="e">
        <f t="shared" si="51"/>
        <v>#N/A</v>
      </c>
      <c r="F149" s="65"/>
    </row>
    <row r="150" spans="1:6" s="5" customFormat="1" x14ac:dyDescent="0.2">
      <c r="A150" s="294"/>
      <c r="B150" s="65"/>
      <c r="C150" s="65" t="e">
        <f t="shared" si="49"/>
        <v>#N/A</v>
      </c>
      <c r="D150" s="66" t="e">
        <f t="shared" si="50"/>
        <v>#N/A</v>
      </c>
      <c r="E150" s="67" t="e">
        <f t="shared" si="51"/>
        <v>#N/A</v>
      </c>
      <c r="F150" s="65"/>
    </row>
    <row r="151" spans="1:6" s="5" customFormat="1" x14ac:dyDescent="0.2">
      <c r="E151" s="15"/>
    </row>
    <row r="152" spans="1:6" s="5" customFormat="1" ht="17.25" customHeight="1" x14ac:dyDescent="0.2">
      <c r="B152" s="34"/>
      <c r="C152" s="52" t="s">
        <v>68</v>
      </c>
      <c r="D152" s="35"/>
      <c r="E152" s="35"/>
      <c r="F152" s="35"/>
    </row>
    <row r="153" spans="1:6" s="5" customFormat="1" ht="5.25" customHeight="1" x14ac:dyDescent="0.2">
      <c r="B153" s="10"/>
      <c r="C153" s="9"/>
      <c r="D153" s="11"/>
      <c r="E153" s="8"/>
    </row>
    <row r="154" spans="1:6" s="5" customFormat="1" ht="12.75" customHeight="1" x14ac:dyDescent="0.2">
      <c r="B154" s="10"/>
      <c r="C154" s="204" t="s">
        <v>111</v>
      </c>
      <c r="D154" s="11"/>
      <c r="E154" s="8"/>
    </row>
    <row r="155" spans="1:6" s="5" customFormat="1" ht="12.75" customHeight="1" x14ac:dyDescent="0.2">
      <c r="A155" s="292" t="s">
        <v>33</v>
      </c>
      <c r="B155" s="65">
        <v>106</v>
      </c>
      <c r="C155" s="65" t="str">
        <f t="shared" ref="C155:C159" si="52">VLOOKUP(B155,STARTOVKA,2,0)</f>
        <v>CZE19970109</v>
      </c>
      <c r="D155" s="66" t="str">
        <f t="shared" ref="D155:D159" si="53">VLOOKUP(B155,STARTOVKA,3,0)</f>
        <v xml:space="preserve">SVATEK Miroslav </v>
      </c>
      <c r="E155" s="67" t="str">
        <f t="shared" ref="E155:E159" si="54">VLOOKUP(B155,STARTOVKA,4,0)</f>
        <v xml:space="preserve">PROFI SPORT CHEB </v>
      </c>
      <c r="F155" s="65"/>
    </row>
    <row r="156" spans="1:6" s="5" customFormat="1" x14ac:dyDescent="0.2">
      <c r="A156" s="293"/>
      <c r="B156" s="65">
        <v>111</v>
      </c>
      <c r="C156" s="65" t="str">
        <f t="shared" si="52"/>
        <v>GER19960410</v>
      </c>
      <c r="D156" s="66" t="str">
        <f t="shared" si="53"/>
        <v>BECKER Alexander</v>
      </c>
      <c r="E156" s="67" t="str">
        <f t="shared" si="54"/>
        <v>TEAM BRANDENBURG - RSC COTTBUS</v>
      </c>
      <c r="F156" s="65"/>
    </row>
    <row r="157" spans="1:6" s="5" customFormat="1" x14ac:dyDescent="0.2">
      <c r="A157" s="293"/>
      <c r="B157" s="65">
        <v>95</v>
      </c>
      <c r="C157" s="65" t="str">
        <f t="shared" si="52"/>
        <v>CZE19970813</v>
      </c>
      <c r="D157" s="66" t="str">
        <f t="shared" si="53"/>
        <v xml:space="preserve">LAFUNTÁL Robert </v>
      </c>
      <c r="E157" s="67" t="str">
        <f t="shared" si="54"/>
        <v xml:space="preserve">TJ FAVORIT BRNO </v>
      </c>
      <c r="F157" s="65"/>
    </row>
    <row r="158" spans="1:6" s="5" customFormat="1" x14ac:dyDescent="0.2">
      <c r="A158" s="293"/>
      <c r="B158" s="65">
        <v>61</v>
      </c>
      <c r="C158" s="65" t="str">
        <f t="shared" si="52"/>
        <v>POL19960305</v>
      </c>
      <c r="D158" s="66" t="str">
        <f t="shared" si="53"/>
        <v>PRZEWIĘDA Paweł</v>
      </c>
      <c r="E158" s="67" t="str">
        <f t="shared" si="54"/>
        <v xml:space="preserve">DSR AUTHOR GÓRNIK WAŁBRZYCH </v>
      </c>
      <c r="F158" s="65"/>
    </row>
    <row r="159" spans="1:6" s="5" customFormat="1" x14ac:dyDescent="0.2">
      <c r="A159" s="294"/>
      <c r="B159" s="65">
        <v>11</v>
      </c>
      <c r="C159" s="65" t="str">
        <f t="shared" si="52"/>
        <v>GER19961026</v>
      </c>
      <c r="D159" s="66" t="str">
        <f t="shared" si="53"/>
        <v>FRANZ Paul</v>
      </c>
      <c r="E159" s="67" t="str">
        <f t="shared" si="54"/>
        <v>JUNIOREN SCHWALBE TEAM SACHSEN</v>
      </c>
      <c r="F159" s="65"/>
    </row>
    <row r="160" spans="1:6" s="5" customFormat="1" ht="7.5" customHeight="1" x14ac:dyDescent="0.2">
      <c r="B160" s="53"/>
      <c r="C160" s="53"/>
      <c r="D160" s="36"/>
      <c r="E160" s="53"/>
      <c r="F160" s="36"/>
    </row>
    <row r="161" spans="1:11" s="5" customFormat="1" ht="12.75" customHeight="1" x14ac:dyDescent="0.2">
      <c r="B161" s="10"/>
      <c r="C161" s="204" t="s">
        <v>114</v>
      </c>
      <c r="D161" s="11"/>
      <c r="E161" s="8"/>
    </row>
    <row r="162" spans="1:11" s="5" customFormat="1" ht="12.75" customHeight="1" x14ac:dyDescent="0.2">
      <c r="A162" s="292" t="s">
        <v>32</v>
      </c>
      <c r="B162" s="65">
        <v>27</v>
      </c>
      <c r="C162" s="65" t="e">
        <f t="shared" ref="C162:C166" si="55">VLOOKUP(B162,STARTOVKA,2,0)</f>
        <v>#N/A</v>
      </c>
      <c r="D162" s="66" t="e">
        <f t="shared" ref="D162:D166" si="56">VLOOKUP(B162,STARTOVKA,3,0)</f>
        <v>#N/A</v>
      </c>
      <c r="E162" s="67" t="e">
        <f t="shared" ref="E162:E166" si="57">VLOOKUP(B162,STARTOVKA,4,0)</f>
        <v>#N/A</v>
      </c>
      <c r="F162" s="65"/>
    </row>
    <row r="163" spans="1:11" s="5" customFormat="1" ht="12.75" customHeight="1" x14ac:dyDescent="0.2">
      <c r="A163" s="293"/>
      <c r="B163" s="65">
        <v>47</v>
      </c>
      <c r="C163" s="65" t="str">
        <f t="shared" si="55"/>
        <v>CZE19960509</v>
      </c>
      <c r="D163" s="66" t="str">
        <f t="shared" si="56"/>
        <v xml:space="preserve">PRENĚK Ondřej </v>
      </c>
      <c r="E163" s="67" t="str">
        <f t="shared" si="57"/>
        <v>KC KOOPERATIVA SG JABLONEC N.N</v>
      </c>
      <c r="F163" s="65"/>
    </row>
    <row r="164" spans="1:11" s="5" customFormat="1" ht="12.75" customHeight="1" x14ac:dyDescent="0.2">
      <c r="A164" s="293"/>
      <c r="B164" s="65">
        <v>54</v>
      </c>
      <c r="C164" s="65" t="str">
        <f t="shared" si="55"/>
        <v>POL19960621</v>
      </c>
      <c r="D164" s="66" t="str">
        <f t="shared" si="56"/>
        <v>TROSZOK Robert</v>
      </c>
      <c r="E164" s="67" t="str">
        <f t="shared" si="57"/>
        <v>GRUPA KOLARSKA GLIWICE BA</v>
      </c>
      <c r="F164" s="65"/>
    </row>
    <row r="165" spans="1:11" s="5" customFormat="1" x14ac:dyDescent="0.2">
      <c r="A165" s="293"/>
      <c r="B165" s="65">
        <v>103</v>
      </c>
      <c r="C165" s="65" t="str">
        <f t="shared" si="55"/>
        <v>CZE19970319</v>
      </c>
      <c r="D165" s="66" t="str">
        <f t="shared" si="56"/>
        <v xml:space="preserve">NEUMAN Daniel </v>
      </c>
      <c r="E165" s="67" t="str">
        <f t="shared" si="57"/>
        <v xml:space="preserve">TJ STADION LOUNY </v>
      </c>
      <c r="F165" s="65"/>
    </row>
    <row r="166" spans="1:11" s="5" customFormat="1" x14ac:dyDescent="0.2">
      <c r="A166" s="294"/>
      <c r="B166" s="65">
        <v>57</v>
      </c>
      <c r="C166" s="65" t="str">
        <f t="shared" si="55"/>
        <v>POL19970825</v>
      </c>
      <c r="D166" s="66" t="str">
        <f t="shared" si="56"/>
        <v>GRZEGORZYCA Dominik</v>
      </c>
      <c r="E166" s="67" t="str">
        <f t="shared" si="57"/>
        <v>GRUPA KOLARSKA GLIWICE BA</v>
      </c>
      <c r="F166" s="65"/>
    </row>
    <row r="167" spans="1:11" s="5" customFormat="1" x14ac:dyDescent="0.2">
      <c r="B167" s="10"/>
      <c r="C167" s="21"/>
    </row>
    <row r="168" spans="1:11" s="5" customFormat="1" x14ac:dyDescent="0.2">
      <c r="B168" s="186" t="s">
        <v>234</v>
      </c>
      <c r="C168" s="187"/>
      <c r="D168" s="187"/>
      <c r="E168" s="187"/>
      <c r="F168" s="187"/>
    </row>
    <row r="169" spans="1:11" s="5" customFormat="1" ht="6.75" customHeight="1" x14ac:dyDescent="0.2">
      <c r="B169" s="10"/>
      <c r="C169" s="21"/>
    </row>
    <row r="170" spans="1:11" s="5" customFormat="1" ht="53.25" customHeight="1" x14ac:dyDescent="0.2">
      <c r="B170" s="10"/>
      <c r="C170" s="295" t="s">
        <v>238</v>
      </c>
      <c r="D170" s="295"/>
      <c r="E170" s="295"/>
      <c r="F170" s="295"/>
      <c r="G170" s="295"/>
      <c r="H170" s="295"/>
      <c r="I170" s="295"/>
      <c r="J170" s="295"/>
      <c r="K170" s="295"/>
    </row>
    <row r="171" spans="1:11" s="5" customFormat="1" ht="7.5" customHeight="1" x14ac:dyDescent="0.2">
      <c r="B171" s="10"/>
      <c r="C171" s="21"/>
    </row>
    <row r="172" spans="1:11" s="5" customFormat="1" ht="12.75" customHeight="1" x14ac:dyDescent="0.2">
      <c r="B172" s="10"/>
      <c r="C172" s="295" t="s">
        <v>237</v>
      </c>
      <c r="D172" s="295"/>
      <c r="E172" s="295"/>
      <c r="F172" s="295"/>
      <c r="G172" s="295"/>
      <c r="H172" s="295"/>
      <c r="I172" s="295"/>
      <c r="J172" s="295"/>
      <c r="K172" s="295"/>
    </row>
    <row r="173" spans="1:11" s="5" customFormat="1" x14ac:dyDescent="0.2">
      <c r="B173" s="10"/>
      <c r="C173" s="295"/>
      <c r="D173" s="295"/>
      <c r="E173" s="295"/>
      <c r="F173" s="295"/>
      <c r="G173" s="295"/>
      <c r="H173" s="295"/>
      <c r="I173" s="295"/>
      <c r="J173" s="295"/>
      <c r="K173" s="295"/>
    </row>
    <row r="174" spans="1:11" s="5" customFormat="1" x14ac:dyDescent="0.2">
      <c r="B174" s="10"/>
      <c r="C174" s="295"/>
      <c r="D174" s="295"/>
      <c r="E174" s="295"/>
      <c r="F174" s="295"/>
      <c r="G174" s="295"/>
      <c r="H174" s="295"/>
      <c r="I174" s="295"/>
      <c r="J174" s="295"/>
      <c r="K174" s="295"/>
    </row>
    <row r="175" spans="1:11" s="5" customFormat="1" x14ac:dyDescent="0.2">
      <c r="B175" s="10"/>
      <c r="C175" s="295"/>
      <c r="D175" s="295"/>
      <c r="E175" s="295"/>
      <c r="F175" s="295"/>
      <c r="G175" s="295"/>
      <c r="H175" s="295"/>
      <c r="I175" s="295"/>
      <c r="J175" s="295"/>
      <c r="K175" s="295"/>
    </row>
    <row r="176" spans="1:11" s="5" customFormat="1" x14ac:dyDescent="0.2">
      <c r="B176" s="10"/>
      <c r="C176" s="216"/>
      <c r="D176" s="216"/>
      <c r="E176" s="216"/>
      <c r="F176" s="216"/>
      <c r="G176" s="216"/>
      <c r="H176" s="216"/>
      <c r="I176" s="216"/>
      <c r="J176" s="216"/>
      <c r="K176" s="216"/>
    </row>
    <row r="177" spans="1:11" ht="6" customHeight="1" x14ac:dyDescent="0.2">
      <c r="A177" s="189"/>
      <c r="B177" s="189"/>
      <c r="C177" s="189"/>
      <c r="D177" s="189"/>
      <c r="E177" s="189"/>
      <c r="F177" s="189"/>
      <c r="G177" s="189"/>
      <c r="H177" s="189"/>
      <c r="I177" s="189"/>
      <c r="J177" s="189"/>
      <c r="K177" s="189"/>
    </row>
    <row r="178" spans="1:11" x14ac:dyDescent="0.2">
      <c r="A178" s="3"/>
      <c r="B178" s="3"/>
      <c r="C178" s="4"/>
      <c r="D178" s="3"/>
      <c r="E178" s="3"/>
      <c r="F178" s="3"/>
      <c r="G178" s="3"/>
      <c r="H178" s="3"/>
      <c r="I178" s="3"/>
      <c r="J178" s="3"/>
      <c r="K178" s="3"/>
    </row>
    <row r="179" spans="1:11" x14ac:dyDescent="0.2">
      <c r="A179" s="3"/>
      <c r="B179" s="3"/>
      <c r="C179" s="4"/>
      <c r="D179" s="3"/>
      <c r="E179" s="3"/>
      <c r="F179" s="3"/>
      <c r="G179" s="3"/>
      <c r="H179" s="3"/>
      <c r="I179" s="3"/>
      <c r="J179" s="3"/>
      <c r="K179" s="3"/>
    </row>
    <row r="180" spans="1:11" x14ac:dyDescent="0.2">
      <c r="A180" s="3"/>
      <c r="B180" s="3"/>
      <c r="C180" s="4"/>
      <c r="D180" s="3"/>
      <c r="E180" s="3"/>
      <c r="F180" s="3"/>
      <c r="G180" s="3"/>
      <c r="H180" s="3"/>
      <c r="I180" s="3"/>
      <c r="J180" s="3"/>
      <c r="K180" s="3"/>
    </row>
    <row r="181" spans="1:11" x14ac:dyDescent="0.2">
      <c r="A181" s="3"/>
      <c r="B181" s="3"/>
      <c r="C181" s="4"/>
      <c r="D181" s="3"/>
      <c r="E181" s="3"/>
      <c r="F181" s="3"/>
      <c r="G181" s="3"/>
      <c r="H181" s="3"/>
      <c r="I181" s="3"/>
      <c r="J181" s="3"/>
      <c r="K181" s="3"/>
    </row>
    <row r="182" spans="1:11" x14ac:dyDescent="0.2">
      <c r="A182" s="3"/>
      <c r="B182" s="3"/>
      <c r="C182" s="4"/>
      <c r="D182" s="3"/>
      <c r="E182" s="3"/>
      <c r="F182" s="3"/>
      <c r="G182" s="3"/>
      <c r="H182" s="3"/>
      <c r="I182" s="3"/>
      <c r="J182" s="3"/>
      <c r="K182" s="3"/>
    </row>
    <row r="183" spans="1:11" x14ac:dyDescent="0.2">
      <c r="A183" s="3"/>
      <c r="B183" s="3"/>
      <c r="C183" s="4"/>
      <c r="D183" s="3"/>
      <c r="E183" s="3"/>
      <c r="F183" s="3"/>
      <c r="G183" s="3"/>
      <c r="H183" s="3"/>
      <c r="I183" s="3"/>
      <c r="J183" s="3"/>
      <c r="K183" s="3"/>
    </row>
    <row r="184" spans="1:11" ht="6" customHeight="1" x14ac:dyDescent="0.2">
      <c r="A184" s="189"/>
      <c r="B184" s="189"/>
      <c r="C184" s="189"/>
      <c r="D184" s="189"/>
      <c r="E184" s="189"/>
      <c r="F184" s="189"/>
      <c r="G184" s="189"/>
      <c r="H184" s="189"/>
      <c r="I184" s="189"/>
      <c r="J184" s="189"/>
      <c r="K184" s="189"/>
    </row>
    <row r="185" spans="1:11" ht="11.45" customHeight="1" x14ac:dyDescent="0.2">
      <c r="A185" s="288" t="s">
        <v>46</v>
      </c>
      <c r="B185" s="288"/>
      <c r="C185" s="288"/>
      <c r="D185" s="288"/>
      <c r="E185" s="288"/>
      <c r="F185" s="288"/>
      <c r="G185" s="288"/>
      <c r="H185" s="288"/>
      <c r="I185" s="288"/>
      <c r="J185" s="288"/>
      <c r="K185" s="288"/>
    </row>
  </sheetData>
  <sortState ref="B120:P136">
    <sortCondition ref="B120"/>
  </sortState>
  <mergeCells count="11">
    <mergeCell ref="A1:K1"/>
    <mergeCell ref="A2:K2"/>
    <mergeCell ref="D3:H3"/>
    <mergeCell ref="A5:K5"/>
    <mergeCell ref="A185:K185"/>
    <mergeCell ref="A143:A145"/>
    <mergeCell ref="A148:A150"/>
    <mergeCell ref="A155:A159"/>
    <mergeCell ref="A162:A166"/>
    <mergeCell ref="C170:K170"/>
    <mergeCell ref="C172:K175"/>
  </mergeCells>
  <conditionalFormatting sqref="K12:K110 K120:K129">
    <cfRule type="cellIs" dxfId="14" priority="3" operator="equal">
      <formula>0</formula>
    </cfRule>
  </conditionalFormatting>
  <conditionalFormatting sqref="K111:K119">
    <cfRule type="cellIs" dxfId="13" priority="2" operator="equal">
      <formula>0</formula>
    </cfRule>
  </conditionalFormatting>
  <conditionalFormatting sqref="K130:K137">
    <cfRule type="cellIs" dxfId="12" priority="1" operator="equal">
      <formula>0</formula>
    </cfRule>
  </conditionalFormatting>
  <pageMargins left="0.56999999999999995" right="0.55118110236220474" top="0.31496062992125984" bottom="0.36" header="0.23622047244094491" footer="0.19685039370078741"/>
  <pageSetup paperSize="9" scale="65"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X190"/>
  <sheetViews>
    <sheetView topLeftCell="A133" zoomScale="85" zoomScaleNormal="85" workbookViewId="0">
      <selection sqref="A1:K1"/>
    </sheetView>
  </sheetViews>
  <sheetFormatPr defaultColWidth="8.85546875" defaultRowHeight="12.75" outlineLevelCol="1" x14ac:dyDescent="0.2"/>
  <cols>
    <col min="1" max="1" width="4.85546875" style="22" customWidth="1"/>
    <col min="2" max="2" width="6.7109375" style="22" customWidth="1"/>
    <col min="3" max="3" width="13.140625" style="1" customWidth="1"/>
    <col min="4" max="4" width="23.85546875" style="22" customWidth="1"/>
    <col min="5" max="5" width="34.42578125" style="22" customWidth="1"/>
    <col min="6" max="6" width="8.42578125" style="22" customWidth="1"/>
    <col min="7" max="7" width="5.42578125" style="22" customWidth="1"/>
    <col min="8" max="8" width="8" style="22" bestFit="1" customWidth="1"/>
    <col min="9" max="9" width="10.28515625" style="22" customWidth="1"/>
    <col min="10" max="10" width="10" style="22" customWidth="1"/>
    <col min="11" max="11" width="9.5703125" style="22" customWidth="1"/>
    <col min="13" max="16" width="8.85546875" hidden="1" customWidth="1" outlineLevel="1"/>
    <col min="17" max="17" width="8.85546875" collapsed="1"/>
    <col min="18" max="18" width="10.85546875" hidden="1" customWidth="1" outlineLevel="1"/>
    <col min="19" max="23" width="8.85546875" hidden="1" customWidth="1" outlineLevel="1"/>
    <col min="24" max="24" width="8.85546875" collapsed="1"/>
  </cols>
  <sheetData>
    <row r="1" spans="1:23" s="22" customFormat="1" ht="33.75" customHeight="1" x14ac:dyDescent="0.4">
      <c r="A1" s="289" t="str">
        <f>CTRL!B7</f>
        <v>R E G I O N E M   O R L I C K A   L A N Š K R O U N   2 0 1 4</v>
      </c>
      <c r="B1" s="289"/>
      <c r="C1" s="289"/>
      <c r="D1" s="289"/>
      <c r="E1" s="289"/>
      <c r="F1" s="289"/>
      <c r="G1" s="289"/>
      <c r="H1" s="289"/>
      <c r="I1" s="289"/>
      <c r="J1" s="289"/>
      <c r="K1" s="289"/>
      <c r="V1" s="184" t="str">
        <f>IF(MAX(W:W)&gt;1,"DUPLICITA","")</f>
        <v/>
      </c>
    </row>
    <row r="2" spans="1:23" s="22" customFormat="1" ht="15.75" x14ac:dyDescent="0.2">
      <c r="A2" s="284" t="str">
        <f>CTRL!B8</f>
        <v>28. ročník mezinárodního cyklistického závodu juniorů / 28th edition of international cycling race of juniors</v>
      </c>
      <c r="B2" s="284"/>
      <c r="C2" s="284"/>
      <c r="D2" s="284"/>
      <c r="E2" s="284"/>
      <c r="F2" s="284"/>
      <c r="G2" s="284"/>
      <c r="H2" s="284"/>
      <c r="I2" s="284"/>
      <c r="J2" s="284"/>
      <c r="K2" s="284"/>
    </row>
    <row r="3" spans="1:23" s="22" customFormat="1" ht="18.75" x14ac:dyDescent="0.3">
      <c r="C3" s="1"/>
      <c r="D3" s="285" t="str">
        <f>CTRL!B19</f>
        <v>3. etapa / 3rd Stage</v>
      </c>
      <c r="E3" s="285"/>
      <c r="F3" s="285"/>
      <c r="G3" s="285"/>
      <c r="H3" s="285"/>
      <c r="I3" s="51"/>
      <c r="K3" s="202" t="str">
        <f>"Com.no.: 18/" &amp; CTRL!B27</f>
        <v>Com.no.: 18/31</v>
      </c>
    </row>
    <row r="4" spans="1:23" s="22" customFormat="1" x14ac:dyDescent="0.2">
      <c r="A4" s="64" t="str">
        <f>"Datum / Date: "&amp;TEXT(CTRL!B12,"dd.mm.rrrr")</f>
        <v>Datum / Date: 09.08.2014</v>
      </c>
      <c r="C4" s="1"/>
      <c r="K4" s="14" t="str">
        <f>"Místo konání / Place: "&amp;CTRL!B16&amp;""</f>
        <v>Místo konání / Place: Lanškroun (CZE)</v>
      </c>
    </row>
    <row r="5" spans="1:23" s="22" customFormat="1" ht="21" x14ac:dyDescent="0.2">
      <c r="A5" s="286" t="s">
        <v>225</v>
      </c>
      <c r="B5" s="286"/>
      <c r="C5" s="286"/>
      <c r="D5" s="286"/>
      <c r="E5" s="286"/>
      <c r="F5" s="286"/>
      <c r="G5" s="286"/>
      <c r="H5" s="286"/>
      <c r="I5" s="286"/>
      <c r="J5" s="286"/>
      <c r="K5" s="286"/>
    </row>
    <row r="6" spans="1:23" s="22" customFormat="1" ht="9" customHeight="1" x14ac:dyDescent="0.2">
      <c r="C6" s="1"/>
    </row>
    <row r="7" spans="1:23" s="22" customFormat="1" x14ac:dyDescent="0.2">
      <c r="A7" s="227" t="s">
        <v>0</v>
      </c>
      <c r="B7" s="227" t="s">
        <v>1</v>
      </c>
      <c r="C7" s="227" t="s">
        <v>2</v>
      </c>
      <c r="D7" s="227" t="s">
        <v>3</v>
      </c>
      <c r="E7" s="227" t="s">
        <v>4</v>
      </c>
      <c r="F7" s="227" t="s">
        <v>5</v>
      </c>
      <c r="G7" s="227" t="s">
        <v>69</v>
      </c>
      <c r="H7" s="227" t="s">
        <v>12</v>
      </c>
      <c r="I7" s="227" t="s">
        <v>60</v>
      </c>
      <c r="J7" s="227" t="s">
        <v>28</v>
      </c>
      <c r="K7" s="227" t="s">
        <v>101</v>
      </c>
      <c r="M7" s="227" t="s">
        <v>101</v>
      </c>
      <c r="N7" s="227" t="s">
        <v>101</v>
      </c>
      <c r="O7" s="227" t="s">
        <v>201</v>
      </c>
      <c r="P7" s="227" t="s">
        <v>202</v>
      </c>
      <c r="R7" s="174" t="s">
        <v>217</v>
      </c>
      <c r="S7" s="174" t="s">
        <v>218</v>
      </c>
      <c r="T7" s="182" t="s">
        <v>219</v>
      </c>
      <c r="U7" s="182" t="s">
        <v>220</v>
      </c>
      <c r="V7" s="183" t="s">
        <v>217</v>
      </c>
      <c r="W7" s="182" t="s">
        <v>221</v>
      </c>
    </row>
    <row r="8" spans="1:23" s="22" customFormat="1" x14ac:dyDescent="0.2">
      <c r="A8" s="86" t="s">
        <v>6</v>
      </c>
      <c r="B8" s="86" t="s">
        <v>7</v>
      </c>
      <c r="C8" s="86" t="s">
        <v>8</v>
      </c>
      <c r="D8" s="86" t="s">
        <v>9</v>
      </c>
      <c r="E8" s="86" t="s">
        <v>15</v>
      </c>
      <c r="F8" s="86" t="s">
        <v>10</v>
      </c>
      <c r="G8" s="86" t="s">
        <v>70</v>
      </c>
      <c r="H8" s="86" t="s">
        <v>11</v>
      </c>
      <c r="I8" s="86" t="s">
        <v>61</v>
      </c>
      <c r="J8" s="86" t="s">
        <v>59</v>
      </c>
      <c r="K8" s="86" t="s">
        <v>102</v>
      </c>
      <c r="M8" s="86" t="s">
        <v>199</v>
      </c>
      <c r="N8" s="86" t="s">
        <v>200</v>
      </c>
      <c r="O8" s="86"/>
      <c r="P8" s="86"/>
      <c r="R8" s="175"/>
      <c r="S8" s="174"/>
      <c r="T8" s="176"/>
      <c r="U8" s="176"/>
      <c r="V8" s="177"/>
      <c r="W8" s="176"/>
    </row>
    <row r="9" spans="1:23" s="22" customFormat="1" ht="8.25" customHeight="1" thickBot="1" x14ac:dyDescent="0.25">
      <c r="C9" s="1"/>
      <c r="R9" s="175"/>
      <c r="S9" s="174"/>
      <c r="T9" s="176"/>
      <c r="U9" s="176"/>
      <c r="V9" s="177"/>
      <c r="W9" s="176"/>
    </row>
    <row r="10" spans="1:23" s="22" customFormat="1" ht="14.25" customHeight="1" x14ac:dyDescent="0.2">
      <c r="A10" s="168"/>
      <c r="B10" s="168"/>
      <c r="C10" s="168"/>
      <c r="D10" s="168"/>
      <c r="E10" s="168"/>
      <c r="F10" s="168"/>
      <c r="G10" s="168"/>
      <c r="H10" s="168"/>
      <c r="I10" s="168"/>
      <c r="J10" s="168"/>
      <c r="K10" s="168"/>
      <c r="M10" s="168"/>
      <c r="N10" s="168"/>
      <c r="O10" s="168"/>
      <c r="P10" s="168"/>
      <c r="R10" s="175"/>
      <c r="S10" s="174"/>
      <c r="T10" s="176"/>
      <c r="U10" s="176"/>
      <c r="V10" s="177"/>
      <c r="W10" s="176"/>
    </row>
    <row r="11" spans="1:23" s="22" customFormat="1" ht="15" x14ac:dyDescent="0.2">
      <c r="A11" s="26" t="str">
        <f xml:space="preserve"> "Délka / Distance: " &amp; CTRL!B4 &amp; " km"</f>
        <v>Délka / Distance: 90 km</v>
      </c>
      <c r="B11" s="27"/>
      <c r="C11" s="27"/>
      <c r="D11" s="27"/>
      <c r="E11" s="58"/>
      <c r="F11" s="58"/>
      <c r="G11" s="58"/>
      <c r="H11" s="58"/>
      <c r="I11" s="58"/>
      <c r="J11" s="58"/>
      <c r="K11" s="58" t="s">
        <v>257</v>
      </c>
      <c r="M11" s="58"/>
      <c r="N11" s="58"/>
      <c r="O11" s="58"/>
      <c r="P11" s="58"/>
      <c r="R11" s="175"/>
      <c r="S11" s="174"/>
      <c r="T11" s="176"/>
      <c r="U11" s="176"/>
      <c r="V11" s="177"/>
      <c r="W11" s="176"/>
    </row>
    <row r="12" spans="1:23" s="71" customFormat="1" ht="13.7" customHeight="1" x14ac:dyDescent="0.25">
      <c r="A12" s="55">
        <v>1</v>
      </c>
      <c r="B12" s="115">
        <v>104</v>
      </c>
      <c r="C12" s="65" t="str">
        <f t="shared" ref="C12:C43" si="0">VLOOKUP(B12,STARTOVKA,2,0)</f>
        <v>CZE19960702</v>
      </c>
      <c r="D12" s="66" t="str">
        <f t="shared" ref="D12:D43" si="1">VLOOKUP(B12,STARTOVKA,3,0)</f>
        <v>DULAJ Jan</v>
      </c>
      <c r="E12" s="67" t="str">
        <f t="shared" ref="E12:E43" si="2">VLOOKUP(B12,STARTOVKA,4,0)</f>
        <v>SKP DUHA FORT LANŠKROUN</v>
      </c>
      <c r="F12" s="68">
        <f t="shared" ref="F12:F43" si="3">VLOOKUP(B12,STARTOVKA,5,0)</f>
        <v>119368</v>
      </c>
      <c r="G12" s="69" t="str">
        <f t="shared" ref="G12:G43" si="4">VLOOKUP(B12,STARTOVKA,6,0)</f>
        <v>JUNIOR</v>
      </c>
      <c r="H12" s="69" t="str">
        <f t="shared" ref="H12:H43" si="5">VLOOKUP(B12,STARTOVKA,7,0)</f>
        <v>LOU</v>
      </c>
      <c r="I12" s="70">
        <v>0.18107638888888888</v>
      </c>
      <c r="J12" s="33">
        <f t="shared" ref="J12:J43" si="6">I12-$I$12</f>
        <v>0</v>
      </c>
      <c r="K12" s="33">
        <f t="shared" ref="K12:K43" si="7">M12+N12</f>
        <v>1.5046296296296295E-4</v>
      </c>
      <c r="M12" s="33">
        <v>3.4722222222222222E-5</v>
      </c>
      <c r="N12" s="33">
        <v>1.1574074074074073E-4</v>
      </c>
      <c r="O12" s="33">
        <f t="shared" ref="O12:O43" si="8">VLOOKUP(B12,ACTIVERIDERS2,8,0)</f>
        <v>0.18986111111111112</v>
      </c>
      <c r="P12" s="203">
        <f t="shared" ref="P12:P43" si="9">I12-K12+O12</f>
        <v>0.37078703703703708</v>
      </c>
      <c r="R12" s="178">
        <v>104</v>
      </c>
      <c r="S12" s="179">
        <v>1</v>
      </c>
      <c r="T12" s="177">
        <f>IF(R12&lt;&gt;"",R12,"")</f>
        <v>104</v>
      </c>
      <c r="U12" s="180">
        <v>1</v>
      </c>
      <c r="V12" s="181">
        <v>3</v>
      </c>
      <c r="W12" s="177">
        <f t="shared" ref="W12:W43" si="10">SUMIF(T:T,V:V,U:U)</f>
        <v>1</v>
      </c>
    </row>
    <row r="13" spans="1:23" s="71" customFormat="1" ht="13.7" customHeight="1" x14ac:dyDescent="0.25">
      <c r="A13" s="55">
        <v>2</v>
      </c>
      <c r="B13" s="115">
        <v>87</v>
      </c>
      <c r="C13" s="65" t="e">
        <f t="shared" si="0"/>
        <v>#N/A</v>
      </c>
      <c r="D13" s="66" t="e">
        <f t="shared" si="1"/>
        <v>#N/A</v>
      </c>
      <c r="E13" s="67" t="e">
        <f t="shared" si="2"/>
        <v>#N/A</v>
      </c>
      <c r="F13" s="68" t="e">
        <f t="shared" si="3"/>
        <v>#N/A</v>
      </c>
      <c r="G13" s="69" t="e">
        <f t="shared" si="4"/>
        <v>#N/A</v>
      </c>
      <c r="H13" s="69" t="e">
        <f t="shared" si="5"/>
        <v>#N/A</v>
      </c>
      <c r="I13" s="70">
        <v>0.18127314814814813</v>
      </c>
      <c r="J13" s="33">
        <f t="shared" si="6"/>
        <v>1.9675925925924376E-4</v>
      </c>
      <c r="K13" s="33">
        <f t="shared" si="7"/>
        <v>1.273148148148148E-4</v>
      </c>
      <c r="M13" s="33">
        <v>5.7870370370370366E-5</v>
      </c>
      <c r="N13" s="33">
        <v>6.9444444444444444E-5</v>
      </c>
      <c r="O13" s="33">
        <f t="shared" si="8"/>
        <v>0.18986111111111112</v>
      </c>
      <c r="P13" s="203">
        <f t="shared" si="9"/>
        <v>0.37100694444444443</v>
      </c>
      <c r="R13" s="178">
        <v>87</v>
      </c>
      <c r="S13" s="179">
        <v>2</v>
      </c>
      <c r="T13" s="177">
        <f t="shared" ref="T13:T76" si="11">IF(R13&lt;&gt;"",R13,"")</f>
        <v>87</v>
      </c>
      <c r="U13" s="180">
        <v>1</v>
      </c>
      <c r="V13" s="181">
        <v>5</v>
      </c>
      <c r="W13" s="177">
        <f t="shared" si="10"/>
        <v>1</v>
      </c>
    </row>
    <row r="14" spans="1:23" s="71" customFormat="1" ht="13.7" customHeight="1" x14ac:dyDescent="0.25">
      <c r="A14" s="55">
        <v>3</v>
      </c>
      <c r="B14" s="115">
        <v>62</v>
      </c>
      <c r="C14" s="65" t="str">
        <f t="shared" si="0"/>
        <v>POL19970228</v>
      </c>
      <c r="D14" s="66" t="str">
        <f t="shared" si="1"/>
        <v>SKIBIŃSKI Krzysztof</v>
      </c>
      <c r="E14" s="67" t="str">
        <f t="shared" si="2"/>
        <v xml:space="preserve">DSR AUTHOR GÓRNIK WAŁBRZYCH </v>
      </c>
      <c r="F14" s="68" t="str">
        <f t="shared" si="3"/>
        <v>DLS161</v>
      </c>
      <c r="G14" s="69" t="str">
        <f t="shared" si="4"/>
        <v>JUNIOR*</v>
      </c>
      <c r="H14" s="69" t="str">
        <f t="shared" si="5"/>
        <v>GOR</v>
      </c>
      <c r="I14" s="70">
        <v>0.18129629629629629</v>
      </c>
      <c r="J14" s="33">
        <f t="shared" si="6"/>
        <v>2.1990740740740478E-4</v>
      </c>
      <c r="K14" s="33">
        <f t="shared" si="7"/>
        <v>4.6296296296296294E-5</v>
      </c>
      <c r="M14" s="33"/>
      <c r="N14" s="33">
        <v>4.6296296296296294E-5</v>
      </c>
      <c r="O14" s="33">
        <f t="shared" si="8"/>
        <v>0.18986111111111112</v>
      </c>
      <c r="P14" s="203">
        <f t="shared" si="9"/>
        <v>0.37111111111111111</v>
      </c>
      <c r="R14" s="178">
        <v>62</v>
      </c>
      <c r="S14" s="179">
        <v>3</v>
      </c>
      <c r="T14" s="177">
        <f t="shared" si="11"/>
        <v>62</v>
      </c>
      <c r="U14" s="180">
        <v>1</v>
      </c>
      <c r="V14" s="181">
        <v>7</v>
      </c>
      <c r="W14" s="177">
        <f t="shared" si="10"/>
        <v>1</v>
      </c>
    </row>
    <row r="15" spans="1:23" s="71" customFormat="1" ht="13.7" customHeight="1" x14ac:dyDescent="0.25">
      <c r="A15" s="55">
        <v>4</v>
      </c>
      <c r="B15" s="115">
        <v>56</v>
      </c>
      <c r="C15" s="65" t="str">
        <f t="shared" si="0"/>
        <v>POL19970322</v>
      </c>
      <c r="D15" s="66" t="str">
        <f t="shared" si="1"/>
        <v>FOLTYN Maciej</v>
      </c>
      <c r="E15" s="67" t="str">
        <f t="shared" si="2"/>
        <v>GRUPA KOLARSKA GLIWICE BA</v>
      </c>
      <c r="F15" s="68" t="str">
        <f t="shared" si="3"/>
        <v>SLA219</v>
      </c>
      <c r="G15" s="69" t="str">
        <f t="shared" si="4"/>
        <v>JUNIOR*</v>
      </c>
      <c r="H15" s="69" t="str">
        <f t="shared" si="5"/>
        <v>GLI</v>
      </c>
      <c r="I15" s="70">
        <v>0.18129629629629629</v>
      </c>
      <c r="J15" s="33">
        <f t="shared" si="6"/>
        <v>2.1990740740740478E-4</v>
      </c>
      <c r="K15" s="33">
        <f t="shared" si="7"/>
        <v>0</v>
      </c>
      <c r="M15" s="33"/>
      <c r="N15" s="33"/>
      <c r="O15" s="33">
        <f t="shared" si="8"/>
        <v>0.19236111111111112</v>
      </c>
      <c r="P15" s="203">
        <f t="shared" si="9"/>
        <v>0.37365740740740738</v>
      </c>
      <c r="R15" s="178">
        <v>56</v>
      </c>
      <c r="S15" s="179">
        <v>4</v>
      </c>
      <c r="T15" s="177">
        <f t="shared" si="11"/>
        <v>56</v>
      </c>
      <c r="U15" s="180">
        <v>1</v>
      </c>
      <c r="V15" s="181">
        <v>8</v>
      </c>
      <c r="W15" s="177">
        <f t="shared" si="10"/>
        <v>1</v>
      </c>
    </row>
    <row r="16" spans="1:23" s="71" customFormat="1" ht="13.7" customHeight="1" x14ac:dyDescent="0.25">
      <c r="A16" s="55">
        <v>5</v>
      </c>
      <c r="B16" s="115">
        <v>75</v>
      </c>
      <c r="C16" s="65" t="str">
        <f t="shared" si="0"/>
        <v>SVK19981117</v>
      </c>
      <c r="D16" s="66" t="str">
        <f t="shared" si="1"/>
        <v>ZEMAN Alex</v>
      </c>
      <c r="E16" s="67" t="str">
        <f t="shared" si="2"/>
        <v>SLÁVIA ŠG TRENČÍN</v>
      </c>
      <c r="F16" s="68">
        <f t="shared" si="3"/>
        <v>6021</v>
      </c>
      <c r="G16" s="69" t="str">
        <f t="shared" si="4"/>
        <v>CADET</v>
      </c>
      <c r="H16" s="69" t="str">
        <f t="shared" si="5"/>
        <v>SLA</v>
      </c>
      <c r="I16" s="70">
        <v>0.18129629629629629</v>
      </c>
      <c r="J16" s="33">
        <f t="shared" si="6"/>
        <v>2.1990740740740478E-4</v>
      </c>
      <c r="K16" s="33">
        <f t="shared" si="7"/>
        <v>0</v>
      </c>
      <c r="M16" s="33"/>
      <c r="N16" s="33"/>
      <c r="O16" s="33">
        <f t="shared" si="8"/>
        <v>0.18986111111111112</v>
      </c>
      <c r="P16" s="203">
        <f t="shared" si="9"/>
        <v>0.37115740740740744</v>
      </c>
      <c r="R16" s="178">
        <v>75</v>
      </c>
      <c r="S16" s="179">
        <v>5</v>
      </c>
      <c r="T16" s="177">
        <f t="shared" si="11"/>
        <v>75</v>
      </c>
      <c r="U16" s="180">
        <v>1</v>
      </c>
      <c r="V16" s="181">
        <v>9</v>
      </c>
      <c r="W16" s="177">
        <f t="shared" si="10"/>
        <v>1</v>
      </c>
    </row>
    <row r="17" spans="1:23" s="71" customFormat="1" ht="13.7" customHeight="1" x14ac:dyDescent="0.25">
      <c r="A17" s="55">
        <v>6</v>
      </c>
      <c r="B17" s="115">
        <v>14</v>
      </c>
      <c r="C17" s="65" t="str">
        <f t="shared" si="0"/>
        <v>GER19970806</v>
      </c>
      <c r="D17" s="66" t="str">
        <f t="shared" si="1"/>
        <v>BINAY Noah</v>
      </c>
      <c r="E17" s="67" t="str">
        <f t="shared" si="2"/>
        <v>JUNIOREN SCHWALBE TEAM SACHSEN</v>
      </c>
      <c r="F17" s="68" t="str">
        <f t="shared" si="3"/>
        <v>SAC 142218</v>
      </c>
      <c r="G17" s="69" t="str">
        <f t="shared" si="4"/>
        <v>JUNIOR*</v>
      </c>
      <c r="H17" s="69" t="str">
        <f t="shared" si="5"/>
        <v>SCW</v>
      </c>
      <c r="I17" s="70">
        <v>0.18129629629629629</v>
      </c>
      <c r="J17" s="33">
        <f t="shared" si="6"/>
        <v>2.1990740740740478E-4</v>
      </c>
      <c r="K17" s="33">
        <f t="shared" si="7"/>
        <v>0</v>
      </c>
      <c r="M17" s="33"/>
      <c r="N17" s="33"/>
      <c r="O17" s="33">
        <f t="shared" si="8"/>
        <v>0.18986111111111112</v>
      </c>
      <c r="P17" s="203">
        <f t="shared" si="9"/>
        <v>0.37115740740740744</v>
      </c>
      <c r="R17" s="178">
        <v>14</v>
      </c>
      <c r="S17" s="179">
        <v>6</v>
      </c>
      <c r="T17" s="177">
        <f t="shared" si="11"/>
        <v>14</v>
      </c>
      <c r="U17" s="180">
        <v>1</v>
      </c>
      <c r="V17" s="181">
        <v>10</v>
      </c>
      <c r="W17" s="177">
        <f t="shared" si="10"/>
        <v>1</v>
      </c>
    </row>
    <row r="18" spans="1:23" s="71" customFormat="1" ht="13.7" customHeight="1" x14ac:dyDescent="0.25">
      <c r="A18" s="55">
        <v>7</v>
      </c>
      <c r="B18" s="115">
        <v>12</v>
      </c>
      <c r="C18" s="65" t="str">
        <f t="shared" si="0"/>
        <v>GER19960405</v>
      </c>
      <c r="D18" s="66" t="str">
        <f t="shared" si="1"/>
        <v>WITTE Reinhard</v>
      </c>
      <c r="E18" s="67" t="str">
        <f t="shared" si="2"/>
        <v>JUNIOREN SCHWALBE TEAM SACHSEN</v>
      </c>
      <c r="F18" s="68" t="str">
        <f t="shared" si="3"/>
        <v>SAC 141671</v>
      </c>
      <c r="G18" s="69" t="str">
        <f t="shared" si="4"/>
        <v>JUNIOR</v>
      </c>
      <c r="H18" s="69" t="str">
        <f t="shared" si="5"/>
        <v>SCW</v>
      </c>
      <c r="I18" s="70">
        <v>0.18129629629629629</v>
      </c>
      <c r="J18" s="33">
        <f t="shared" si="6"/>
        <v>2.1990740740740478E-4</v>
      </c>
      <c r="K18" s="33">
        <f t="shared" si="7"/>
        <v>6.9444444444444444E-5</v>
      </c>
      <c r="M18" s="33">
        <v>6.9444444444444444E-5</v>
      </c>
      <c r="N18" s="33"/>
      <c r="O18" s="33">
        <f t="shared" si="8"/>
        <v>0.18986111111111112</v>
      </c>
      <c r="P18" s="203">
        <f t="shared" si="9"/>
        <v>0.37108796296296298</v>
      </c>
      <c r="R18" s="178">
        <v>12</v>
      </c>
      <c r="S18" s="179">
        <v>7</v>
      </c>
      <c r="T18" s="177">
        <f t="shared" si="11"/>
        <v>12</v>
      </c>
      <c r="U18" s="180">
        <v>1</v>
      </c>
      <c r="V18" s="181">
        <v>11</v>
      </c>
      <c r="W18" s="177">
        <f t="shared" si="10"/>
        <v>1</v>
      </c>
    </row>
    <row r="19" spans="1:23" s="71" customFormat="1" ht="13.7" customHeight="1" x14ac:dyDescent="0.25">
      <c r="A19" s="55">
        <v>8</v>
      </c>
      <c r="B19" s="115">
        <v>7</v>
      </c>
      <c r="C19" s="65" t="str">
        <f t="shared" si="0"/>
        <v>GER19970419</v>
      </c>
      <c r="D19" s="66" t="str">
        <f t="shared" si="1"/>
        <v>BURCHARDT Karl</v>
      </c>
      <c r="E19" s="67" t="str">
        <f t="shared" si="2"/>
        <v>RSC TURBINE ERFURT</v>
      </c>
      <c r="F19" s="68" t="str">
        <f t="shared" si="3"/>
        <v>THÜ173418</v>
      </c>
      <c r="G19" s="69" t="str">
        <f t="shared" si="4"/>
        <v>JUNIOR*</v>
      </c>
      <c r="H19" s="69" t="str">
        <f t="shared" si="5"/>
        <v>TUR</v>
      </c>
      <c r="I19" s="70">
        <v>0.18180555555555555</v>
      </c>
      <c r="J19" s="33">
        <f t="shared" si="6"/>
        <v>7.2916666666666963E-4</v>
      </c>
      <c r="K19" s="33">
        <f t="shared" si="7"/>
        <v>0</v>
      </c>
      <c r="M19" s="33"/>
      <c r="N19" s="33"/>
      <c r="O19" s="33">
        <f t="shared" si="8"/>
        <v>0.1890162037037037</v>
      </c>
      <c r="P19" s="203">
        <f t="shared" si="9"/>
        <v>0.37082175925925925</v>
      </c>
      <c r="R19" s="178">
        <v>7</v>
      </c>
      <c r="S19" s="179">
        <v>8</v>
      </c>
      <c r="T19" s="177">
        <f t="shared" si="11"/>
        <v>7</v>
      </c>
      <c r="U19" s="180">
        <v>1</v>
      </c>
      <c r="V19" s="181">
        <v>12</v>
      </c>
      <c r="W19" s="177">
        <f t="shared" si="10"/>
        <v>1</v>
      </c>
    </row>
    <row r="20" spans="1:23" s="71" customFormat="1" ht="13.7" customHeight="1" x14ac:dyDescent="0.25">
      <c r="A20" s="55">
        <v>9</v>
      </c>
      <c r="B20" s="115">
        <v>17</v>
      </c>
      <c r="C20" s="65" t="str">
        <f t="shared" si="0"/>
        <v>GER19980912</v>
      </c>
      <c r="D20" s="66" t="str">
        <f t="shared" si="1"/>
        <v>CLAUSS Marc</v>
      </c>
      <c r="E20" s="67" t="str">
        <f t="shared" si="2"/>
        <v>JUNIOREN SCHWALBE TEAM SACHSEN</v>
      </c>
      <c r="F20" s="68" t="str">
        <f t="shared" si="3"/>
        <v>SAC 135276</v>
      </c>
      <c r="G20" s="69" t="str">
        <f t="shared" si="4"/>
        <v>CADET</v>
      </c>
      <c r="H20" s="69" t="str">
        <f t="shared" si="5"/>
        <v>SCW</v>
      </c>
      <c r="I20" s="70">
        <v>0.18180555555555555</v>
      </c>
      <c r="J20" s="33">
        <f t="shared" si="6"/>
        <v>7.2916666666666963E-4</v>
      </c>
      <c r="K20" s="33">
        <f t="shared" si="7"/>
        <v>0</v>
      </c>
      <c r="M20" s="33"/>
      <c r="N20" s="33"/>
      <c r="O20" s="33">
        <f t="shared" si="8"/>
        <v>0.18894675925925924</v>
      </c>
      <c r="P20" s="203">
        <f t="shared" si="9"/>
        <v>0.3707523148148148</v>
      </c>
      <c r="R20" s="178">
        <v>17</v>
      </c>
      <c r="S20" s="179">
        <v>9</v>
      </c>
      <c r="T20" s="177">
        <f t="shared" si="11"/>
        <v>17</v>
      </c>
      <c r="U20" s="180">
        <v>1</v>
      </c>
      <c r="V20" s="181">
        <v>14</v>
      </c>
      <c r="W20" s="177">
        <f t="shared" si="10"/>
        <v>1</v>
      </c>
    </row>
    <row r="21" spans="1:23" s="71" customFormat="1" ht="13.7" customHeight="1" x14ac:dyDescent="0.25">
      <c r="A21" s="55">
        <v>10</v>
      </c>
      <c r="B21" s="115">
        <v>74</v>
      </c>
      <c r="C21" s="65" t="str">
        <f t="shared" si="0"/>
        <v>SVK19980324</v>
      </c>
      <c r="D21" s="66" t="str">
        <f t="shared" si="1"/>
        <v>KOVÁČ Milan</v>
      </c>
      <c r="E21" s="67" t="str">
        <f t="shared" si="2"/>
        <v>SLÁVIA ŠG TRENČÍN</v>
      </c>
      <c r="F21" s="68">
        <f t="shared" si="3"/>
        <v>5908</v>
      </c>
      <c r="G21" s="69" t="str">
        <f t="shared" si="4"/>
        <v>CADET</v>
      </c>
      <c r="H21" s="69" t="str">
        <f t="shared" si="5"/>
        <v>SLA</v>
      </c>
      <c r="I21" s="70">
        <v>0.18180555555555555</v>
      </c>
      <c r="J21" s="33">
        <f t="shared" si="6"/>
        <v>7.2916666666666963E-4</v>
      </c>
      <c r="K21" s="33">
        <f t="shared" si="7"/>
        <v>0</v>
      </c>
      <c r="M21" s="33"/>
      <c r="N21" s="33"/>
      <c r="O21" s="33">
        <f t="shared" si="8"/>
        <v>0.18986111111111112</v>
      </c>
      <c r="P21" s="203">
        <f t="shared" si="9"/>
        <v>0.3716666666666667</v>
      </c>
      <c r="R21" s="178">
        <v>74</v>
      </c>
      <c r="S21" s="179">
        <v>10</v>
      </c>
      <c r="T21" s="177">
        <f t="shared" si="11"/>
        <v>74</v>
      </c>
      <c r="U21" s="180">
        <v>1</v>
      </c>
      <c r="V21" s="181">
        <v>15</v>
      </c>
      <c r="W21" s="177">
        <f t="shared" si="10"/>
        <v>1</v>
      </c>
    </row>
    <row r="22" spans="1:23" s="71" customFormat="1" ht="13.7" customHeight="1" x14ac:dyDescent="0.25">
      <c r="A22" s="55">
        <v>11</v>
      </c>
      <c r="B22" s="115">
        <v>76</v>
      </c>
      <c r="C22" s="65" t="e">
        <f t="shared" si="0"/>
        <v>#N/A</v>
      </c>
      <c r="D22" s="66" t="e">
        <f t="shared" si="1"/>
        <v>#N/A</v>
      </c>
      <c r="E22" s="67" t="e">
        <f t="shared" si="2"/>
        <v>#N/A</v>
      </c>
      <c r="F22" s="68" t="e">
        <f t="shared" si="3"/>
        <v>#N/A</v>
      </c>
      <c r="G22" s="69" t="e">
        <f t="shared" si="4"/>
        <v>#N/A</v>
      </c>
      <c r="H22" s="69" t="e">
        <f t="shared" si="5"/>
        <v>#N/A</v>
      </c>
      <c r="I22" s="70">
        <v>0.18180555555555555</v>
      </c>
      <c r="J22" s="33">
        <f t="shared" si="6"/>
        <v>7.2916666666666963E-4</v>
      </c>
      <c r="K22" s="33">
        <f t="shared" si="7"/>
        <v>0</v>
      </c>
      <c r="M22" s="33"/>
      <c r="N22" s="33"/>
      <c r="O22" s="33">
        <f t="shared" si="8"/>
        <v>0.18937499999999999</v>
      </c>
      <c r="P22" s="203">
        <f t="shared" si="9"/>
        <v>0.37118055555555551</v>
      </c>
      <c r="R22" s="178">
        <v>76</v>
      </c>
      <c r="S22" s="179">
        <v>11</v>
      </c>
      <c r="T22" s="177">
        <f t="shared" si="11"/>
        <v>76</v>
      </c>
      <c r="U22" s="180">
        <v>1</v>
      </c>
      <c r="V22" s="181">
        <v>17</v>
      </c>
      <c r="W22" s="177">
        <f t="shared" si="10"/>
        <v>1</v>
      </c>
    </row>
    <row r="23" spans="1:23" s="71" customFormat="1" ht="13.7" customHeight="1" x14ac:dyDescent="0.25">
      <c r="A23" s="55">
        <v>12</v>
      </c>
      <c r="B23" s="115">
        <v>40</v>
      </c>
      <c r="C23" s="65" t="e">
        <f t="shared" si="0"/>
        <v>#N/A</v>
      </c>
      <c r="D23" s="66" t="e">
        <f t="shared" si="1"/>
        <v>#N/A</v>
      </c>
      <c r="E23" s="67" t="e">
        <f t="shared" si="2"/>
        <v>#N/A</v>
      </c>
      <c r="F23" s="68" t="e">
        <f t="shared" si="3"/>
        <v>#N/A</v>
      </c>
      <c r="G23" s="69" t="e">
        <f t="shared" si="4"/>
        <v>#N/A</v>
      </c>
      <c r="H23" s="69" t="e">
        <f t="shared" si="5"/>
        <v>#N/A</v>
      </c>
      <c r="I23" s="70">
        <v>0.18180555555555555</v>
      </c>
      <c r="J23" s="33">
        <f t="shared" si="6"/>
        <v>7.2916666666666963E-4</v>
      </c>
      <c r="K23" s="33">
        <f t="shared" si="7"/>
        <v>0</v>
      </c>
      <c r="M23" s="33"/>
      <c r="N23" s="33"/>
      <c r="O23" s="33">
        <f t="shared" si="8"/>
        <v>0.18894675925925924</v>
      </c>
      <c r="P23" s="203">
        <f t="shared" si="9"/>
        <v>0.3707523148148148</v>
      </c>
      <c r="R23" s="178">
        <v>40</v>
      </c>
      <c r="S23" s="179">
        <v>12</v>
      </c>
      <c r="T23" s="177">
        <f t="shared" si="11"/>
        <v>40</v>
      </c>
      <c r="U23" s="180">
        <v>1</v>
      </c>
      <c r="V23" s="181">
        <v>18</v>
      </c>
      <c r="W23" s="177">
        <f t="shared" si="10"/>
        <v>1</v>
      </c>
    </row>
    <row r="24" spans="1:23" s="71" customFormat="1" ht="13.7" customHeight="1" x14ac:dyDescent="0.25">
      <c r="A24" s="55">
        <v>13</v>
      </c>
      <c r="B24" s="115">
        <v>93</v>
      </c>
      <c r="C24" s="65" t="str">
        <f t="shared" si="0"/>
        <v>CZE19960424</v>
      </c>
      <c r="D24" s="66" t="str">
        <f t="shared" si="1"/>
        <v xml:space="preserve">GRUBER Pavel </v>
      </c>
      <c r="E24" s="67" t="str">
        <f t="shared" si="2"/>
        <v xml:space="preserve">TJ FAVORIT BRNO </v>
      </c>
      <c r="F24" s="68">
        <f t="shared" si="3"/>
        <v>13075</v>
      </c>
      <c r="G24" s="69" t="str">
        <f t="shared" si="4"/>
        <v>JUNIOR</v>
      </c>
      <c r="H24" s="69" t="str">
        <f t="shared" si="5"/>
        <v>FAV</v>
      </c>
      <c r="I24" s="70">
        <v>0.18180555555555555</v>
      </c>
      <c r="J24" s="33">
        <f t="shared" si="6"/>
        <v>7.2916666666666963E-4</v>
      </c>
      <c r="K24" s="33">
        <f t="shared" si="7"/>
        <v>0</v>
      </c>
      <c r="M24" s="33"/>
      <c r="N24" s="33"/>
      <c r="O24" s="33">
        <f t="shared" si="8"/>
        <v>0.19270833333333331</v>
      </c>
      <c r="P24" s="203">
        <f t="shared" si="9"/>
        <v>0.37451388888888887</v>
      </c>
      <c r="R24" s="178">
        <v>93</v>
      </c>
      <c r="S24" s="179">
        <v>13</v>
      </c>
      <c r="T24" s="177">
        <f t="shared" si="11"/>
        <v>93</v>
      </c>
      <c r="U24" s="180">
        <v>1</v>
      </c>
      <c r="V24" s="181">
        <v>19</v>
      </c>
      <c r="W24" s="177">
        <f t="shared" si="10"/>
        <v>1</v>
      </c>
    </row>
    <row r="25" spans="1:23" s="71" customFormat="1" ht="13.7" customHeight="1" x14ac:dyDescent="0.25">
      <c r="A25" s="55">
        <v>14</v>
      </c>
      <c r="B25" s="115">
        <v>26</v>
      </c>
      <c r="C25" s="65" t="e">
        <f t="shared" si="0"/>
        <v>#N/A</v>
      </c>
      <c r="D25" s="66" t="e">
        <f t="shared" si="1"/>
        <v>#N/A</v>
      </c>
      <c r="E25" s="67" t="e">
        <f t="shared" si="2"/>
        <v>#N/A</v>
      </c>
      <c r="F25" s="68" t="e">
        <f t="shared" si="3"/>
        <v>#N/A</v>
      </c>
      <c r="G25" s="69" t="e">
        <f t="shared" si="4"/>
        <v>#N/A</v>
      </c>
      <c r="H25" s="69" t="e">
        <f t="shared" si="5"/>
        <v>#N/A</v>
      </c>
      <c r="I25" s="70">
        <v>0.18180555555555555</v>
      </c>
      <c r="J25" s="33">
        <f t="shared" si="6"/>
        <v>7.2916666666666963E-4</v>
      </c>
      <c r="K25" s="33">
        <f t="shared" si="7"/>
        <v>0</v>
      </c>
      <c r="M25" s="33"/>
      <c r="N25" s="33"/>
      <c r="O25" s="33">
        <f t="shared" si="8"/>
        <v>0.18986111111111112</v>
      </c>
      <c r="P25" s="203">
        <f t="shared" si="9"/>
        <v>0.3716666666666667</v>
      </c>
      <c r="R25" s="178">
        <v>26</v>
      </c>
      <c r="S25" s="179">
        <v>14</v>
      </c>
      <c r="T25" s="177">
        <f t="shared" si="11"/>
        <v>26</v>
      </c>
      <c r="U25" s="180">
        <v>1</v>
      </c>
      <c r="V25" s="181">
        <v>22</v>
      </c>
      <c r="W25" s="177">
        <f t="shared" si="10"/>
        <v>1</v>
      </c>
    </row>
    <row r="26" spans="1:23" s="71" customFormat="1" ht="13.7" customHeight="1" x14ac:dyDescent="0.25">
      <c r="A26" s="55">
        <v>15</v>
      </c>
      <c r="B26" s="115">
        <v>22</v>
      </c>
      <c r="C26" s="65" t="str">
        <f t="shared" si="0"/>
        <v>GER19980505</v>
      </c>
      <c r="D26" s="66" t="str">
        <f t="shared" si="1"/>
        <v>HAUPT Tarik</v>
      </c>
      <c r="E26" s="67" t="str">
        <f t="shared" si="2"/>
        <v>RG BERLIN</v>
      </c>
      <c r="F26" s="68" t="str">
        <f t="shared" si="3"/>
        <v>BER 032308</v>
      </c>
      <c r="G26" s="69" t="str">
        <f t="shared" si="4"/>
        <v>CADET</v>
      </c>
      <c r="H26" s="69" t="str">
        <f t="shared" si="5"/>
        <v>RGB</v>
      </c>
      <c r="I26" s="70">
        <v>0.18180555555555555</v>
      </c>
      <c r="J26" s="33">
        <f t="shared" si="6"/>
        <v>7.2916666666666963E-4</v>
      </c>
      <c r="K26" s="33">
        <f t="shared" si="7"/>
        <v>0</v>
      </c>
      <c r="M26" s="33"/>
      <c r="N26" s="33"/>
      <c r="O26" s="33">
        <f t="shared" si="8"/>
        <v>0.18986111111111112</v>
      </c>
      <c r="P26" s="203">
        <f t="shared" si="9"/>
        <v>0.3716666666666667</v>
      </c>
      <c r="R26" s="178">
        <v>22</v>
      </c>
      <c r="S26" s="179">
        <v>15</v>
      </c>
      <c r="T26" s="177">
        <f t="shared" si="11"/>
        <v>22</v>
      </c>
      <c r="U26" s="180">
        <v>1</v>
      </c>
      <c r="V26" s="181">
        <v>23</v>
      </c>
      <c r="W26" s="177">
        <f t="shared" si="10"/>
        <v>1</v>
      </c>
    </row>
    <row r="27" spans="1:23" s="71" customFormat="1" ht="13.7" customHeight="1" x14ac:dyDescent="0.25">
      <c r="A27" s="55">
        <v>16</v>
      </c>
      <c r="B27" s="115">
        <v>101</v>
      </c>
      <c r="C27" s="65" t="str">
        <f t="shared" si="0"/>
        <v>CZE19970829</v>
      </c>
      <c r="D27" s="66" t="str">
        <f t="shared" si="1"/>
        <v xml:space="preserve">BAŘTIPÁN Josef </v>
      </c>
      <c r="E27" s="67" t="str">
        <f t="shared" si="2"/>
        <v xml:space="preserve">TJ STADION LOUNY </v>
      </c>
      <c r="F27" s="68">
        <f t="shared" si="3"/>
        <v>9818</v>
      </c>
      <c r="G27" s="69" t="str">
        <f t="shared" si="4"/>
        <v>JUNIOR*</v>
      </c>
      <c r="H27" s="69" t="str">
        <f t="shared" si="5"/>
        <v>LOU</v>
      </c>
      <c r="I27" s="70">
        <v>0.18180555555555555</v>
      </c>
      <c r="J27" s="33">
        <f t="shared" si="6"/>
        <v>7.2916666666666963E-4</v>
      </c>
      <c r="K27" s="33">
        <f t="shared" si="7"/>
        <v>0</v>
      </c>
      <c r="M27" s="33"/>
      <c r="N27" s="33"/>
      <c r="O27" s="33">
        <f t="shared" si="8"/>
        <v>0.18986111111111112</v>
      </c>
      <c r="P27" s="203">
        <f t="shared" si="9"/>
        <v>0.3716666666666667</v>
      </c>
      <c r="R27" s="178">
        <v>101</v>
      </c>
      <c r="S27" s="179">
        <v>16</v>
      </c>
      <c r="T27" s="177">
        <f t="shared" si="11"/>
        <v>101</v>
      </c>
      <c r="U27" s="180">
        <v>1</v>
      </c>
      <c r="V27" s="181">
        <v>25</v>
      </c>
      <c r="W27" s="177">
        <f t="shared" si="10"/>
        <v>1</v>
      </c>
    </row>
    <row r="28" spans="1:23" s="71" customFormat="1" ht="13.7" customHeight="1" x14ac:dyDescent="0.25">
      <c r="A28" s="55">
        <v>17</v>
      </c>
      <c r="B28" s="115">
        <v>107</v>
      </c>
      <c r="C28" s="65" t="str">
        <f t="shared" si="0"/>
        <v>CZE19970110</v>
      </c>
      <c r="D28" s="66" t="str">
        <f t="shared" si="1"/>
        <v xml:space="preserve">KŘIKAVA Jakub </v>
      </c>
      <c r="E28" s="67" t="str">
        <f t="shared" si="2"/>
        <v xml:space="preserve">TJ ZČE CYKLISTIKA PLZEŇ </v>
      </c>
      <c r="F28" s="68">
        <f t="shared" si="3"/>
        <v>9167</v>
      </c>
      <c r="G28" s="69" t="str">
        <f t="shared" si="4"/>
        <v>JUNIOR*</v>
      </c>
      <c r="H28" s="69" t="str">
        <f t="shared" si="5"/>
        <v>LOU</v>
      </c>
      <c r="I28" s="70">
        <v>0.18180555555555555</v>
      </c>
      <c r="J28" s="33">
        <f t="shared" si="6"/>
        <v>7.2916666666666963E-4</v>
      </c>
      <c r="K28" s="33">
        <f t="shared" si="7"/>
        <v>0</v>
      </c>
      <c r="M28" s="33"/>
      <c r="N28" s="33"/>
      <c r="O28" s="33">
        <f t="shared" si="8"/>
        <v>0.18981481481481483</v>
      </c>
      <c r="P28" s="203">
        <f t="shared" si="9"/>
        <v>0.37162037037037038</v>
      </c>
      <c r="R28" s="178">
        <v>107</v>
      </c>
      <c r="S28" s="179">
        <v>17</v>
      </c>
      <c r="T28" s="177">
        <f t="shared" si="11"/>
        <v>107</v>
      </c>
      <c r="U28" s="180">
        <v>1</v>
      </c>
      <c r="V28" s="181">
        <v>26</v>
      </c>
      <c r="W28" s="177">
        <f t="shared" si="10"/>
        <v>1</v>
      </c>
    </row>
    <row r="29" spans="1:23" s="71" customFormat="1" ht="13.7" customHeight="1" x14ac:dyDescent="0.25">
      <c r="A29" s="55">
        <v>18</v>
      </c>
      <c r="B29" s="115">
        <v>19</v>
      </c>
      <c r="C29" s="65" t="e">
        <f t="shared" si="0"/>
        <v>#N/A</v>
      </c>
      <c r="D29" s="66" t="e">
        <f t="shared" si="1"/>
        <v>#N/A</v>
      </c>
      <c r="E29" s="67" t="e">
        <f t="shared" si="2"/>
        <v>#N/A</v>
      </c>
      <c r="F29" s="68" t="e">
        <f t="shared" si="3"/>
        <v>#N/A</v>
      </c>
      <c r="G29" s="69" t="e">
        <f t="shared" si="4"/>
        <v>#N/A</v>
      </c>
      <c r="H29" s="69" t="e">
        <f t="shared" si="5"/>
        <v>#N/A</v>
      </c>
      <c r="I29" s="70">
        <v>0.18180555555555555</v>
      </c>
      <c r="J29" s="33">
        <f t="shared" si="6"/>
        <v>7.2916666666666963E-4</v>
      </c>
      <c r="K29" s="33">
        <f t="shared" si="7"/>
        <v>0</v>
      </c>
      <c r="M29" s="33"/>
      <c r="N29" s="33"/>
      <c r="O29" s="33">
        <f t="shared" si="8"/>
        <v>0.18986111111111112</v>
      </c>
      <c r="P29" s="203">
        <f t="shared" si="9"/>
        <v>0.3716666666666667</v>
      </c>
      <c r="R29" s="178">
        <v>19</v>
      </c>
      <c r="S29" s="179">
        <v>18</v>
      </c>
      <c r="T29" s="177">
        <f t="shared" si="11"/>
        <v>19</v>
      </c>
      <c r="U29" s="180">
        <v>1</v>
      </c>
      <c r="V29" s="181">
        <v>27</v>
      </c>
      <c r="W29" s="177">
        <f t="shared" si="10"/>
        <v>1</v>
      </c>
    </row>
    <row r="30" spans="1:23" s="71" customFormat="1" ht="13.7" customHeight="1" x14ac:dyDescent="0.25">
      <c r="A30" s="55">
        <v>19</v>
      </c>
      <c r="B30" s="115">
        <v>89</v>
      </c>
      <c r="C30" s="65" t="e">
        <f t="shared" si="0"/>
        <v>#N/A</v>
      </c>
      <c r="D30" s="66" t="e">
        <f t="shared" si="1"/>
        <v>#N/A</v>
      </c>
      <c r="E30" s="67" t="e">
        <f t="shared" si="2"/>
        <v>#N/A</v>
      </c>
      <c r="F30" s="68" t="e">
        <f t="shared" si="3"/>
        <v>#N/A</v>
      </c>
      <c r="G30" s="69" t="e">
        <f t="shared" si="4"/>
        <v>#N/A</v>
      </c>
      <c r="H30" s="69" t="e">
        <f t="shared" si="5"/>
        <v>#N/A</v>
      </c>
      <c r="I30" s="70">
        <v>0.18180555555555555</v>
      </c>
      <c r="J30" s="33">
        <f t="shared" si="6"/>
        <v>7.2916666666666963E-4</v>
      </c>
      <c r="K30" s="33">
        <f t="shared" si="7"/>
        <v>0</v>
      </c>
      <c r="M30" s="33"/>
      <c r="N30" s="33"/>
      <c r="O30" s="33">
        <f t="shared" si="8"/>
        <v>0.18906249999999999</v>
      </c>
      <c r="P30" s="203">
        <f t="shared" si="9"/>
        <v>0.37086805555555558</v>
      </c>
      <c r="R30" s="178">
        <v>89</v>
      </c>
      <c r="S30" s="179">
        <v>19</v>
      </c>
      <c r="T30" s="177">
        <f t="shared" si="11"/>
        <v>89</v>
      </c>
      <c r="U30" s="180">
        <v>1</v>
      </c>
      <c r="V30" s="181">
        <v>28</v>
      </c>
      <c r="W30" s="177">
        <f t="shared" si="10"/>
        <v>1</v>
      </c>
    </row>
    <row r="31" spans="1:23" s="71" customFormat="1" ht="13.7" customHeight="1" x14ac:dyDescent="0.25">
      <c r="A31" s="55">
        <v>20</v>
      </c>
      <c r="B31" s="115">
        <v>3</v>
      </c>
      <c r="C31" s="65" t="str">
        <f t="shared" si="0"/>
        <v>GER19970102</v>
      </c>
      <c r="D31" s="66" t="str">
        <f t="shared" si="1"/>
        <v>ZEISE Paul</v>
      </c>
      <c r="E31" s="67" t="str">
        <f t="shared" si="2"/>
        <v>RSC TURBINE ERFURT</v>
      </c>
      <c r="F31" s="68" t="str">
        <f t="shared" si="3"/>
        <v>THÜ173430</v>
      </c>
      <c r="G31" s="69" t="str">
        <f t="shared" si="4"/>
        <v>JUNIOR*</v>
      </c>
      <c r="H31" s="69" t="str">
        <f t="shared" si="5"/>
        <v>TUR</v>
      </c>
      <c r="I31" s="70">
        <v>0.18180555555555555</v>
      </c>
      <c r="J31" s="33">
        <f t="shared" si="6"/>
        <v>7.2916666666666963E-4</v>
      </c>
      <c r="K31" s="33">
        <f t="shared" si="7"/>
        <v>0</v>
      </c>
      <c r="M31" s="33"/>
      <c r="N31" s="33"/>
      <c r="O31" s="33">
        <f t="shared" si="8"/>
        <v>0.19236111111111112</v>
      </c>
      <c r="P31" s="203">
        <f t="shared" si="9"/>
        <v>0.37416666666666665</v>
      </c>
      <c r="R31" s="178">
        <v>3</v>
      </c>
      <c r="S31" s="179">
        <v>20</v>
      </c>
      <c r="T31" s="177">
        <f t="shared" si="11"/>
        <v>3</v>
      </c>
      <c r="U31" s="180">
        <v>1</v>
      </c>
      <c r="V31" s="181">
        <v>30</v>
      </c>
      <c r="W31" s="177">
        <f t="shared" si="10"/>
        <v>1</v>
      </c>
    </row>
    <row r="32" spans="1:23" s="71" customFormat="1" ht="13.7" customHeight="1" x14ac:dyDescent="0.25">
      <c r="A32" s="55">
        <v>21</v>
      </c>
      <c r="B32" s="115">
        <v>48</v>
      </c>
      <c r="C32" s="65" t="str">
        <f t="shared" si="0"/>
        <v>CZE19981009</v>
      </c>
      <c r="D32" s="66" t="str">
        <f t="shared" si="1"/>
        <v xml:space="preserve">SIRŮČEK Václav </v>
      </c>
      <c r="E32" s="67" t="str">
        <f t="shared" si="2"/>
        <v>KC KOOPERATIVA SG JABLONEC N.N</v>
      </c>
      <c r="F32" s="68">
        <f t="shared" si="3"/>
        <v>8749</v>
      </c>
      <c r="G32" s="69" t="str">
        <f t="shared" si="4"/>
        <v>CADET</v>
      </c>
      <c r="H32" s="69" t="str">
        <f t="shared" si="5"/>
        <v>KOO</v>
      </c>
      <c r="I32" s="70">
        <v>0.18180555555555555</v>
      </c>
      <c r="J32" s="33">
        <f t="shared" si="6"/>
        <v>7.2916666666666963E-4</v>
      </c>
      <c r="K32" s="33">
        <f t="shared" si="7"/>
        <v>0</v>
      </c>
      <c r="M32" s="33"/>
      <c r="N32" s="33"/>
      <c r="O32" s="33">
        <f t="shared" si="8"/>
        <v>0.18945601851851854</v>
      </c>
      <c r="P32" s="203">
        <f t="shared" si="9"/>
        <v>0.37126157407407412</v>
      </c>
      <c r="R32" s="178">
        <v>48</v>
      </c>
      <c r="S32" s="179">
        <v>21</v>
      </c>
      <c r="T32" s="177">
        <f t="shared" si="11"/>
        <v>48</v>
      </c>
      <c r="U32" s="180">
        <v>1</v>
      </c>
      <c r="V32" s="181">
        <v>31</v>
      </c>
      <c r="W32" s="177">
        <f t="shared" si="10"/>
        <v>1</v>
      </c>
    </row>
    <row r="33" spans="1:23" s="71" customFormat="1" ht="13.7" customHeight="1" x14ac:dyDescent="0.25">
      <c r="A33" s="55">
        <v>22</v>
      </c>
      <c r="B33" s="115">
        <v>35</v>
      </c>
      <c r="C33" s="65" t="str">
        <f t="shared" si="0"/>
        <v>CZE19970320</v>
      </c>
      <c r="D33" s="66" t="str">
        <f t="shared" si="1"/>
        <v xml:space="preserve">KUTIŠ Martin </v>
      </c>
      <c r="E33" s="67" t="str">
        <f t="shared" si="2"/>
        <v>ALLTRAINING.CZ</v>
      </c>
      <c r="F33" s="68">
        <f t="shared" si="3"/>
        <v>19969</v>
      </c>
      <c r="G33" s="69" t="str">
        <f t="shared" si="4"/>
        <v>JUNIOR*</v>
      </c>
      <c r="H33" s="69" t="str">
        <f t="shared" si="5"/>
        <v>REM</v>
      </c>
      <c r="I33" s="70">
        <v>0.18180555555555555</v>
      </c>
      <c r="J33" s="33">
        <f t="shared" si="6"/>
        <v>7.2916666666666963E-4</v>
      </c>
      <c r="K33" s="33">
        <f t="shared" si="7"/>
        <v>0</v>
      </c>
      <c r="M33" s="33"/>
      <c r="N33" s="33"/>
      <c r="O33" s="33">
        <f t="shared" si="8"/>
        <v>0.18986111111111112</v>
      </c>
      <c r="P33" s="203">
        <f t="shared" si="9"/>
        <v>0.3716666666666667</v>
      </c>
      <c r="R33" s="178">
        <v>35</v>
      </c>
      <c r="S33" s="179">
        <v>22</v>
      </c>
      <c r="T33" s="177">
        <f t="shared" si="11"/>
        <v>35</v>
      </c>
      <c r="U33" s="180">
        <v>1</v>
      </c>
      <c r="V33" s="181">
        <v>33</v>
      </c>
      <c r="W33" s="177">
        <f t="shared" si="10"/>
        <v>1</v>
      </c>
    </row>
    <row r="34" spans="1:23" s="71" customFormat="1" ht="13.7" customHeight="1" x14ac:dyDescent="0.25">
      <c r="A34" s="55">
        <v>23</v>
      </c>
      <c r="B34" s="115">
        <v>80</v>
      </c>
      <c r="C34" s="65" t="e">
        <f t="shared" si="0"/>
        <v>#N/A</v>
      </c>
      <c r="D34" s="66" t="e">
        <f t="shared" si="1"/>
        <v>#N/A</v>
      </c>
      <c r="E34" s="67" t="e">
        <f t="shared" si="2"/>
        <v>#N/A</v>
      </c>
      <c r="F34" s="68" t="e">
        <f t="shared" si="3"/>
        <v>#N/A</v>
      </c>
      <c r="G34" s="69" t="e">
        <f t="shared" si="4"/>
        <v>#N/A</v>
      </c>
      <c r="H34" s="69" t="e">
        <f t="shared" si="5"/>
        <v>#N/A</v>
      </c>
      <c r="I34" s="70">
        <v>0.18180555555555555</v>
      </c>
      <c r="J34" s="33">
        <f t="shared" si="6"/>
        <v>7.2916666666666963E-4</v>
      </c>
      <c r="K34" s="33">
        <f t="shared" si="7"/>
        <v>0</v>
      </c>
      <c r="M34" s="33"/>
      <c r="N34" s="33"/>
      <c r="O34" s="33">
        <f t="shared" si="8"/>
        <v>0.18986111111111112</v>
      </c>
      <c r="P34" s="203">
        <f t="shared" si="9"/>
        <v>0.3716666666666667</v>
      </c>
      <c r="R34" s="178">
        <v>80</v>
      </c>
      <c r="S34" s="179">
        <v>23</v>
      </c>
      <c r="T34" s="177">
        <f t="shared" si="11"/>
        <v>80</v>
      </c>
      <c r="U34" s="180">
        <v>1</v>
      </c>
      <c r="V34" s="181">
        <v>35</v>
      </c>
      <c r="W34" s="177">
        <f t="shared" si="10"/>
        <v>1</v>
      </c>
    </row>
    <row r="35" spans="1:23" s="71" customFormat="1" ht="13.7" customHeight="1" x14ac:dyDescent="0.25">
      <c r="A35" s="55">
        <v>24</v>
      </c>
      <c r="B35" s="115">
        <v>55</v>
      </c>
      <c r="C35" s="65" t="str">
        <f t="shared" si="0"/>
        <v>POL19981009</v>
      </c>
      <c r="D35" s="66" t="str">
        <f t="shared" si="1"/>
        <v>FABIAN Marcel</v>
      </c>
      <c r="E35" s="67" t="str">
        <f t="shared" si="2"/>
        <v>GRUPA KOLARSKA GLIWICE BA</v>
      </c>
      <c r="F35" s="68" t="str">
        <f t="shared" si="3"/>
        <v>SLA012</v>
      </c>
      <c r="G35" s="69" t="str">
        <f t="shared" si="4"/>
        <v>CADET</v>
      </c>
      <c r="H35" s="69" t="str">
        <f t="shared" si="5"/>
        <v>GLI</v>
      </c>
      <c r="I35" s="70">
        <v>0.18180555555555555</v>
      </c>
      <c r="J35" s="33">
        <f t="shared" si="6"/>
        <v>7.2916666666666963E-4</v>
      </c>
      <c r="K35" s="33">
        <f t="shared" si="7"/>
        <v>0</v>
      </c>
      <c r="M35" s="33"/>
      <c r="N35" s="33"/>
      <c r="O35" s="33">
        <f t="shared" si="8"/>
        <v>0.18986111111111112</v>
      </c>
      <c r="P35" s="203">
        <f t="shared" si="9"/>
        <v>0.3716666666666667</v>
      </c>
      <c r="R35" s="178">
        <v>55</v>
      </c>
      <c r="S35" s="179">
        <v>24</v>
      </c>
      <c r="T35" s="177">
        <f t="shared" si="11"/>
        <v>55</v>
      </c>
      <c r="U35" s="180">
        <v>1</v>
      </c>
      <c r="V35" s="181">
        <v>36</v>
      </c>
      <c r="W35" s="177">
        <f t="shared" si="10"/>
        <v>1</v>
      </c>
    </row>
    <row r="36" spans="1:23" s="71" customFormat="1" ht="13.7" customHeight="1" x14ac:dyDescent="0.25">
      <c r="A36" s="55">
        <v>25</v>
      </c>
      <c r="B36" s="115">
        <v>77</v>
      </c>
      <c r="C36" s="65" t="e">
        <f t="shared" si="0"/>
        <v>#N/A</v>
      </c>
      <c r="D36" s="66" t="e">
        <f t="shared" si="1"/>
        <v>#N/A</v>
      </c>
      <c r="E36" s="67" t="e">
        <f t="shared" si="2"/>
        <v>#N/A</v>
      </c>
      <c r="F36" s="68" t="e">
        <f t="shared" si="3"/>
        <v>#N/A</v>
      </c>
      <c r="G36" s="69" t="e">
        <f t="shared" si="4"/>
        <v>#N/A</v>
      </c>
      <c r="H36" s="69" t="e">
        <f t="shared" si="5"/>
        <v>#N/A</v>
      </c>
      <c r="I36" s="70">
        <v>0.18180555555555555</v>
      </c>
      <c r="J36" s="33">
        <f t="shared" si="6"/>
        <v>7.2916666666666963E-4</v>
      </c>
      <c r="K36" s="33">
        <f t="shared" si="7"/>
        <v>0</v>
      </c>
      <c r="M36" s="33"/>
      <c r="N36" s="33"/>
      <c r="O36" s="33">
        <f t="shared" si="8"/>
        <v>0.18975694444444444</v>
      </c>
      <c r="P36" s="203">
        <f t="shared" si="9"/>
        <v>0.37156250000000002</v>
      </c>
      <c r="R36" s="178">
        <v>77</v>
      </c>
      <c r="S36" s="179">
        <v>25</v>
      </c>
      <c r="T36" s="177">
        <f t="shared" si="11"/>
        <v>77</v>
      </c>
      <c r="U36" s="180">
        <v>1</v>
      </c>
      <c r="V36" s="181">
        <v>37</v>
      </c>
      <c r="W36" s="177">
        <f t="shared" si="10"/>
        <v>1</v>
      </c>
    </row>
    <row r="37" spans="1:23" s="71" customFormat="1" ht="13.7" customHeight="1" x14ac:dyDescent="0.25">
      <c r="A37" s="55">
        <v>26</v>
      </c>
      <c r="B37" s="115">
        <v>51</v>
      </c>
      <c r="C37" s="65" t="str">
        <f t="shared" si="0"/>
        <v>CZE19980726</v>
      </c>
      <c r="D37" s="66" t="str">
        <f t="shared" si="1"/>
        <v xml:space="preserve">POKORNÝ Petr </v>
      </c>
      <c r="E37" s="67" t="str">
        <f t="shared" si="2"/>
        <v xml:space="preserve">ACK STARÁ VES NAD ONDŘEJNICÍ </v>
      </c>
      <c r="F37" s="68">
        <f t="shared" si="3"/>
        <v>9870</v>
      </c>
      <c r="G37" s="69" t="str">
        <f t="shared" si="4"/>
        <v>CADET</v>
      </c>
      <c r="H37" s="69" t="str">
        <f t="shared" si="5"/>
        <v>GLI</v>
      </c>
      <c r="I37" s="70">
        <v>0.18180555555555555</v>
      </c>
      <c r="J37" s="33">
        <f t="shared" si="6"/>
        <v>7.2916666666666963E-4</v>
      </c>
      <c r="K37" s="33">
        <f t="shared" si="7"/>
        <v>0</v>
      </c>
      <c r="M37" s="33"/>
      <c r="N37" s="33"/>
      <c r="O37" s="33">
        <f t="shared" si="8"/>
        <v>0.18986111111111112</v>
      </c>
      <c r="P37" s="203">
        <f t="shared" si="9"/>
        <v>0.3716666666666667</v>
      </c>
      <c r="R37" s="178">
        <v>51</v>
      </c>
      <c r="S37" s="179">
        <v>26</v>
      </c>
      <c r="T37" s="177">
        <f t="shared" si="11"/>
        <v>51</v>
      </c>
      <c r="U37" s="180">
        <v>1</v>
      </c>
      <c r="V37" s="181">
        <v>38</v>
      </c>
      <c r="W37" s="177">
        <f t="shared" si="10"/>
        <v>1</v>
      </c>
    </row>
    <row r="38" spans="1:23" s="71" customFormat="1" ht="13.7" customHeight="1" x14ac:dyDescent="0.25">
      <c r="A38" s="55">
        <v>27</v>
      </c>
      <c r="B38" s="115">
        <v>108</v>
      </c>
      <c r="C38" s="65" t="e">
        <f t="shared" si="0"/>
        <v>#N/A</v>
      </c>
      <c r="D38" s="66" t="e">
        <f t="shared" si="1"/>
        <v>#N/A</v>
      </c>
      <c r="E38" s="67" t="e">
        <f t="shared" si="2"/>
        <v>#N/A</v>
      </c>
      <c r="F38" s="68" t="e">
        <f t="shared" si="3"/>
        <v>#N/A</v>
      </c>
      <c r="G38" s="69" t="e">
        <f t="shared" si="4"/>
        <v>#N/A</v>
      </c>
      <c r="H38" s="69" t="e">
        <f t="shared" si="5"/>
        <v>#N/A</v>
      </c>
      <c r="I38" s="70">
        <v>0.18180555555555555</v>
      </c>
      <c r="J38" s="33">
        <f t="shared" si="6"/>
        <v>7.2916666666666963E-4</v>
      </c>
      <c r="K38" s="33">
        <f t="shared" si="7"/>
        <v>0</v>
      </c>
      <c r="M38" s="33"/>
      <c r="N38" s="33"/>
      <c r="O38" s="33">
        <f t="shared" si="8"/>
        <v>0.18899305555555554</v>
      </c>
      <c r="P38" s="203">
        <f t="shared" si="9"/>
        <v>0.37079861111111112</v>
      </c>
      <c r="R38" s="178">
        <v>108</v>
      </c>
      <c r="S38" s="179">
        <v>27</v>
      </c>
      <c r="T38" s="177">
        <f t="shared" si="11"/>
        <v>108</v>
      </c>
      <c r="U38" s="180">
        <v>1</v>
      </c>
      <c r="V38" s="181">
        <v>39</v>
      </c>
      <c r="W38" s="177">
        <f t="shared" si="10"/>
        <v>1</v>
      </c>
    </row>
    <row r="39" spans="1:23" s="71" customFormat="1" ht="13.7" customHeight="1" x14ac:dyDescent="0.25">
      <c r="A39" s="55">
        <v>28</v>
      </c>
      <c r="B39" s="115">
        <v>27</v>
      </c>
      <c r="C39" s="65" t="e">
        <f t="shared" si="0"/>
        <v>#N/A</v>
      </c>
      <c r="D39" s="66" t="e">
        <f t="shared" si="1"/>
        <v>#N/A</v>
      </c>
      <c r="E39" s="67" t="e">
        <f t="shared" si="2"/>
        <v>#N/A</v>
      </c>
      <c r="F39" s="68" t="e">
        <f t="shared" si="3"/>
        <v>#N/A</v>
      </c>
      <c r="G39" s="69" t="e">
        <f t="shared" si="4"/>
        <v>#N/A</v>
      </c>
      <c r="H39" s="69" t="e">
        <f t="shared" si="5"/>
        <v>#N/A</v>
      </c>
      <c r="I39" s="70">
        <v>0.18180555555555555</v>
      </c>
      <c r="J39" s="33">
        <f t="shared" si="6"/>
        <v>7.2916666666666963E-4</v>
      </c>
      <c r="K39" s="33">
        <f t="shared" si="7"/>
        <v>0</v>
      </c>
      <c r="M39" s="33"/>
      <c r="N39" s="33"/>
      <c r="O39" s="33">
        <f t="shared" si="8"/>
        <v>0.18982638888888889</v>
      </c>
      <c r="P39" s="203">
        <f t="shared" si="9"/>
        <v>0.37163194444444447</v>
      </c>
      <c r="R39" s="178">
        <v>27</v>
      </c>
      <c r="S39" s="179">
        <v>28</v>
      </c>
      <c r="T39" s="177">
        <f t="shared" si="11"/>
        <v>27</v>
      </c>
      <c r="U39" s="180">
        <v>1</v>
      </c>
      <c r="V39" s="181">
        <v>40</v>
      </c>
      <c r="W39" s="177">
        <f t="shared" si="10"/>
        <v>1</v>
      </c>
    </row>
    <row r="40" spans="1:23" s="71" customFormat="1" ht="13.7" customHeight="1" x14ac:dyDescent="0.25">
      <c r="A40" s="55">
        <v>29</v>
      </c>
      <c r="B40" s="115">
        <v>106</v>
      </c>
      <c r="C40" s="65" t="str">
        <f t="shared" si="0"/>
        <v>CZE19970109</v>
      </c>
      <c r="D40" s="66" t="str">
        <f t="shared" si="1"/>
        <v xml:space="preserve">SVATEK Miroslav </v>
      </c>
      <c r="E40" s="67" t="str">
        <f t="shared" si="2"/>
        <v xml:space="preserve">PROFI SPORT CHEB </v>
      </c>
      <c r="F40" s="68">
        <f t="shared" si="3"/>
        <v>9623</v>
      </c>
      <c r="G40" s="69" t="str">
        <f t="shared" si="4"/>
        <v>JUNIOR*</v>
      </c>
      <c r="H40" s="69" t="str">
        <f t="shared" si="5"/>
        <v>LOU</v>
      </c>
      <c r="I40" s="70">
        <v>0.18180555555555555</v>
      </c>
      <c r="J40" s="33">
        <f t="shared" si="6"/>
        <v>7.2916666666666963E-4</v>
      </c>
      <c r="K40" s="33">
        <f t="shared" si="7"/>
        <v>0</v>
      </c>
      <c r="M40" s="33"/>
      <c r="N40" s="33"/>
      <c r="O40" s="33">
        <f t="shared" si="8"/>
        <v>0.18986111111111112</v>
      </c>
      <c r="P40" s="203">
        <f t="shared" si="9"/>
        <v>0.3716666666666667</v>
      </c>
      <c r="R40" s="178">
        <v>106</v>
      </c>
      <c r="S40" s="179">
        <v>29</v>
      </c>
      <c r="T40" s="177">
        <f t="shared" si="11"/>
        <v>106</v>
      </c>
      <c r="U40" s="180">
        <v>1</v>
      </c>
      <c r="V40" s="181">
        <v>41</v>
      </c>
      <c r="W40" s="177">
        <f t="shared" si="10"/>
        <v>1</v>
      </c>
    </row>
    <row r="41" spans="1:23" s="71" customFormat="1" ht="13.7" customHeight="1" x14ac:dyDescent="0.25">
      <c r="A41" s="55">
        <v>30</v>
      </c>
      <c r="B41" s="115">
        <v>59</v>
      </c>
      <c r="C41" s="65" t="str">
        <f t="shared" si="0"/>
        <v>CZE19960727</v>
      </c>
      <c r="D41" s="66" t="str">
        <f t="shared" si="1"/>
        <v xml:space="preserve">PREJDA Václav </v>
      </c>
      <c r="E41" s="67" t="str">
        <f t="shared" si="2"/>
        <v xml:space="preserve">SK JIŘÍ TEAM OSTRAVA </v>
      </c>
      <c r="F41" s="68">
        <f t="shared" si="3"/>
        <v>16035</v>
      </c>
      <c r="G41" s="69" t="str">
        <f t="shared" si="4"/>
        <v>JUNIOR</v>
      </c>
      <c r="H41" s="69" t="str">
        <f t="shared" si="5"/>
        <v>GLI</v>
      </c>
      <c r="I41" s="70">
        <v>0.18180555555555555</v>
      </c>
      <c r="J41" s="33">
        <f t="shared" si="6"/>
        <v>7.2916666666666963E-4</v>
      </c>
      <c r="K41" s="33">
        <f t="shared" si="7"/>
        <v>0</v>
      </c>
      <c r="M41" s="33"/>
      <c r="N41" s="33"/>
      <c r="O41" s="33">
        <f t="shared" si="8"/>
        <v>0.18986111111111112</v>
      </c>
      <c r="P41" s="203">
        <f t="shared" si="9"/>
        <v>0.3716666666666667</v>
      </c>
      <c r="R41" s="178">
        <v>59</v>
      </c>
      <c r="S41" s="179">
        <v>30</v>
      </c>
      <c r="T41" s="177">
        <f t="shared" si="11"/>
        <v>59</v>
      </c>
      <c r="U41" s="180">
        <v>1</v>
      </c>
      <c r="V41" s="181">
        <v>42</v>
      </c>
      <c r="W41" s="177">
        <f t="shared" si="10"/>
        <v>1</v>
      </c>
    </row>
    <row r="42" spans="1:23" s="71" customFormat="1" ht="13.7" customHeight="1" x14ac:dyDescent="0.25">
      <c r="A42" s="55">
        <v>31</v>
      </c>
      <c r="B42" s="115">
        <v>54</v>
      </c>
      <c r="C42" s="65" t="str">
        <f t="shared" si="0"/>
        <v>POL19960621</v>
      </c>
      <c r="D42" s="66" t="str">
        <f t="shared" si="1"/>
        <v>TROSZOK Robert</v>
      </c>
      <c r="E42" s="67" t="str">
        <f t="shared" si="2"/>
        <v>GRUPA KOLARSKA GLIWICE BA</v>
      </c>
      <c r="F42" s="68" t="str">
        <f t="shared" si="3"/>
        <v>SLA231</v>
      </c>
      <c r="G42" s="69" t="str">
        <f t="shared" si="4"/>
        <v>JUNIOR</v>
      </c>
      <c r="H42" s="69" t="str">
        <f t="shared" si="5"/>
        <v>GLI</v>
      </c>
      <c r="I42" s="70">
        <v>0.18180555555555555</v>
      </c>
      <c r="J42" s="33">
        <f t="shared" si="6"/>
        <v>7.2916666666666963E-4</v>
      </c>
      <c r="K42" s="33">
        <f t="shared" si="7"/>
        <v>0</v>
      </c>
      <c r="M42" s="33"/>
      <c r="N42" s="33"/>
      <c r="O42" s="33">
        <f t="shared" si="8"/>
        <v>0.18982638888888889</v>
      </c>
      <c r="P42" s="203">
        <f t="shared" si="9"/>
        <v>0.37163194444444447</v>
      </c>
      <c r="R42" s="178">
        <v>54</v>
      </c>
      <c r="S42" s="179">
        <v>31</v>
      </c>
      <c r="T42" s="177">
        <f t="shared" si="11"/>
        <v>54</v>
      </c>
      <c r="U42" s="180">
        <v>1</v>
      </c>
      <c r="V42" s="181">
        <v>44</v>
      </c>
      <c r="W42" s="177">
        <f t="shared" si="10"/>
        <v>1</v>
      </c>
    </row>
    <row r="43" spans="1:23" s="71" customFormat="1" ht="13.7" customHeight="1" x14ac:dyDescent="0.25">
      <c r="A43" s="55">
        <v>32</v>
      </c>
      <c r="B43" s="115">
        <v>11</v>
      </c>
      <c r="C43" s="65" t="str">
        <f t="shared" si="0"/>
        <v>GER19961026</v>
      </c>
      <c r="D43" s="66" t="str">
        <f t="shared" si="1"/>
        <v>FRANZ Paul</v>
      </c>
      <c r="E43" s="67" t="str">
        <f t="shared" si="2"/>
        <v>JUNIOREN SCHWALBE TEAM SACHSEN</v>
      </c>
      <c r="F43" s="68" t="str">
        <f t="shared" si="3"/>
        <v>SAC 134886</v>
      </c>
      <c r="G43" s="69" t="str">
        <f t="shared" si="4"/>
        <v>JUNIOR</v>
      </c>
      <c r="H43" s="69" t="str">
        <f t="shared" si="5"/>
        <v>SCW</v>
      </c>
      <c r="I43" s="70">
        <v>0.18180555555555555</v>
      </c>
      <c r="J43" s="33">
        <f t="shared" si="6"/>
        <v>7.2916666666666963E-4</v>
      </c>
      <c r="K43" s="33">
        <f t="shared" si="7"/>
        <v>0</v>
      </c>
      <c r="M43" s="33"/>
      <c r="N43" s="33"/>
      <c r="O43" s="33">
        <f t="shared" si="8"/>
        <v>0.18986111111111112</v>
      </c>
      <c r="P43" s="203">
        <f t="shared" si="9"/>
        <v>0.3716666666666667</v>
      </c>
      <c r="R43" s="178">
        <v>11</v>
      </c>
      <c r="S43" s="179">
        <v>32</v>
      </c>
      <c r="T43" s="177">
        <f t="shared" si="11"/>
        <v>11</v>
      </c>
      <c r="U43" s="180">
        <v>1</v>
      </c>
      <c r="V43" s="181">
        <v>45</v>
      </c>
      <c r="W43" s="177">
        <f t="shared" si="10"/>
        <v>1</v>
      </c>
    </row>
    <row r="44" spans="1:23" s="71" customFormat="1" ht="13.7" customHeight="1" x14ac:dyDescent="0.25">
      <c r="A44" s="55">
        <v>33</v>
      </c>
      <c r="B44" s="115">
        <v>50</v>
      </c>
      <c r="C44" s="65" t="str">
        <f t="shared" ref="C44:C75" si="12">VLOOKUP(B44,STARTOVKA,2,0)</f>
        <v>CZE19960203</v>
      </c>
      <c r="D44" s="66" t="str">
        <f t="shared" ref="D44:D75" si="13">VLOOKUP(B44,STARTOVKA,3,0)</f>
        <v xml:space="preserve">VRÁNA Dominik </v>
      </c>
      <c r="E44" s="67" t="str">
        <f t="shared" ref="E44:E75" si="14">VLOOKUP(B44,STARTOVKA,4,0)</f>
        <v>KC KOOPERATIVA SG JABLONEC N.N</v>
      </c>
      <c r="F44" s="68">
        <f t="shared" ref="F44:F75" si="15">VLOOKUP(B44,STARTOVKA,5,0)</f>
        <v>8884</v>
      </c>
      <c r="G44" s="69" t="str">
        <f t="shared" ref="G44:G75" si="16">VLOOKUP(B44,STARTOVKA,6,0)</f>
        <v>JUNIOR</v>
      </c>
      <c r="H44" s="69" t="str">
        <f t="shared" ref="H44:H75" si="17">VLOOKUP(B44,STARTOVKA,7,0)</f>
        <v>KOO</v>
      </c>
      <c r="I44" s="70">
        <v>0.18180555555555555</v>
      </c>
      <c r="J44" s="33">
        <f t="shared" ref="J44:J75" si="18">I44-$I$12</f>
        <v>7.2916666666666963E-4</v>
      </c>
      <c r="K44" s="33">
        <f t="shared" ref="K44:K75" si="19">M44+N44</f>
        <v>0</v>
      </c>
      <c r="M44" s="33"/>
      <c r="N44" s="33"/>
      <c r="O44" s="33">
        <f t="shared" ref="O44:O75" si="20">VLOOKUP(B44,ACTIVERIDERS2,8,0)</f>
        <v>0.18986111111111112</v>
      </c>
      <c r="P44" s="203">
        <f t="shared" ref="P44:P75" si="21">I44-K44+O44</f>
        <v>0.3716666666666667</v>
      </c>
      <c r="R44" s="178">
        <v>50</v>
      </c>
      <c r="S44" s="179">
        <v>33</v>
      </c>
      <c r="T44" s="177">
        <f t="shared" si="11"/>
        <v>50</v>
      </c>
      <c r="U44" s="180">
        <v>1</v>
      </c>
      <c r="V44" s="181">
        <v>46</v>
      </c>
      <c r="W44" s="177">
        <f t="shared" ref="W44:W75" si="22">SUMIF(T:T,V:V,U:U)</f>
        <v>1</v>
      </c>
    </row>
    <row r="45" spans="1:23" s="71" customFormat="1" ht="13.7" customHeight="1" x14ac:dyDescent="0.25">
      <c r="A45" s="55">
        <v>34</v>
      </c>
      <c r="B45" s="115">
        <v>124</v>
      </c>
      <c r="C45" s="65" t="str">
        <f t="shared" si="12"/>
        <v>CZE19970613</v>
      </c>
      <c r="D45" s="66" t="str">
        <f t="shared" si="13"/>
        <v xml:space="preserve">ŠÁNA Jiří </v>
      </c>
      <c r="E45" s="67" t="str">
        <f t="shared" si="14"/>
        <v xml:space="preserve">SKC TUFO PROSTĚJOV </v>
      </c>
      <c r="F45" s="68">
        <f t="shared" si="15"/>
        <v>8743</v>
      </c>
      <c r="G45" s="69" t="str">
        <f t="shared" si="16"/>
        <v>JUNIOR*</v>
      </c>
      <c r="H45" s="69" t="str">
        <f t="shared" si="17"/>
        <v>SKC</v>
      </c>
      <c r="I45" s="70">
        <v>0.18180555555555555</v>
      </c>
      <c r="J45" s="33">
        <f t="shared" si="18"/>
        <v>7.2916666666666963E-4</v>
      </c>
      <c r="K45" s="33">
        <f t="shared" si="19"/>
        <v>0</v>
      </c>
      <c r="M45" s="33"/>
      <c r="N45" s="33"/>
      <c r="O45" s="33">
        <f t="shared" si="20"/>
        <v>0.18986111111111112</v>
      </c>
      <c r="P45" s="203">
        <f t="shared" si="21"/>
        <v>0.3716666666666667</v>
      </c>
      <c r="R45" s="178">
        <v>124</v>
      </c>
      <c r="S45" s="179">
        <v>34</v>
      </c>
      <c r="T45" s="177">
        <f t="shared" si="11"/>
        <v>124</v>
      </c>
      <c r="U45" s="180">
        <v>1</v>
      </c>
      <c r="V45" s="181">
        <v>47</v>
      </c>
      <c r="W45" s="177">
        <f t="shared" si="22"/>
        <v>1</v>
      </c>
    </row>
    <row r="46" spans="1:23" s="71" customFormat="1" ht="13.7" customHeight="1" x14ac:dyDescent="0.25">
      <c r="A46" s="55">
        <v>35</v>
      </c>
      <c r="B46" s="115">
        <v>115</v>
      </c>
      <c r="C46" s="65" t="str">
        <f t="shared" si="12"/>
        <v>GER19961029</v>
      </c>
      <c r="D46" s="66" t="str">
        <f t="shared" si="13"/>
        <v>KOCH Chrisitan</v>
      </c>
      <c r="E46" s="67" t="str">
        <f t="shared" si="14"/>
        <v>TEAM BRANDENBURG - RSC COTTBUS</v>
      </c>
      <c r="F46" s="68" t="str">
        <f t="shared" si="15"/>
        <v>043833-11</v>
      </c>
      <c r="G46" s="69" t="str">
        <f t="shared" si="16"/>
        <v>JUNIOR</v>
      </c>
      <c r="H46" s="69" t="str">
        <f t="shared" si="17"/>
        <v>COT</v>
      </c>
      <c r="I46" s="70">
        <v>0.18180555555555555</v>
      </c>
      <c r="J46" s="33">
        <f t="shared" si="18"/>
        <v>7.2916666666666963E-4</v>
      </c>
      <c r="K46" s="33">
        <f t="shared" si="19"/>
        <v>0</v>
      </c>
      <c r="M46" s="33"/>
      <c r="N46" s="33"/>
      <c r="O46" s="33">
        <f t="shared" si="20"/>
        <v>0.19236111111111112</v>
      </c>
      <c r="P46" s="203">
        <f t="shared" si="21"/>
        <v>0.37416666666666665</v>
      </c>
      <c r="R46" s="178">
        <v>115</v>
      </c>
      <c r="S46" s="179">
        <v>35</v>
      </c>
      <c r="T46" s="177">
        <f t="shared" si="11"/>
        <v>115</v>
      </c>
      <c r="U46" s="180">
        <v>1</v>
      </c>
      <c r="V46" s="181">
        <v>48</v>
      </c>
      <c r="W46" s="177">
        <f t="shared" si="22"/>
        <v>1</v>
      </c>
    </row>
    <row r="47" spans="1:23" s="71" customFormat="1" ht="13.7" customHeight="1" x14ac:dyDescent="0.25">
      <c r="A47" s="55">
        <v>36</v>
      </c>
      <c r="B47" s="115">
        <v>118</v>
      </c>
      <c r="C47" s="65" t="e">
        <f t="shared" si="12"/>
        <v>#N/A</v>
      </c>
      <c r="D47" s="66" t="e">
        <f t="shared" si="13"/>
        <v>#N/A</v>
      </c>
      <c r="E47" s="67" t="e">
        <f t="shared" si="14"/>
        <v>#N/A</v>
      </c>
      <c r="F47" s="68" t="e">
        <f t="shared" si="15"/>
        <v>#N/A</v>
      </c>
      <c r="G47" s="69" t="e">
        <f t="shared" si="16"/>
        <v>#N/A</v>
      </c>
      <c r="H47" s="69" t="e">
        <f t="shared" si="17"/>
        <v>#N/A</v>
      </c>
      <c r="I47" s="70">
        <v>0.18180555555555555</v>
      </c>
      <c r="J47" s="33">
        <f t="shared" si="18"/>
        <v>7.2916666666666963E-4</v>
      </c>
      <c r="K47" s="33">
        <f t="shared" si="19"/>
        <v>0</v>
      </c>
      <c r="M47" s="33"/>
      <c r="N47" s="33"/>
      <c r="O47" s="33">
        <f t="shared" si="20"/>
        <v>0.18986111111111112</v>
      </c>
      <c r="P47" s="203">
        <f t="shared" si="21"/>
        <v>0.3716666666666667</v>
      </c>
      <c r="R47" s="178">
        <v>118</v>
      </c>
      <c r="S47" s="179">
        <v>36</v>
      </c>
      <c r="T47" s="177">
        <f t="shared" si="11"/>
        <v>118</v>
      </c>
      <c r="U47" s="180">
        <v>1</v>
      </c>
      <c r="V47" s="181">
        <v>49</v>
      </c>
      <c r="W47" s="177">
        <f t="shared" si="22"/>
        <v>0</v>
      </c>
    </row>
    <row r="48" spans="1:23" s="71" customFormat="1" ht="13.7" customHeight="1" x14ac:dyDescent="0.25">
      <c r="A48" s="55">
        <v>37</v>
      </c>
      <c r="B48" s="115">
        <v>60</v>
      </c>
      <c r="C48" s="65" t="e">
        <f t="shared" si="12"/>
        <v>#N/A</v>
      </c>
      <c r="D48" s="66" t="e">
        <f t="shared" si="13"/>
        <v>#N/A</v>
      </c>
      <c r="E48" s="67" t="e">
        <f t="shared" si="14"/>
        <v>#N/A</v>
      </c>
      <c r="F48" s="68" t="e">
        <f t="shared" si="15"/>
        <v>#N/A</v>
      </c>
      <c r="G48" s="69" t="e">
        <f t="shared" si="16"/>
        <v>#N/A</v>
      </c>
      <c r="H48" s="69" t="e">
        <f t="shared" si="17"/>
        <v>#N/A</v>
      </c>
      <c r="I48" s="70">
        <v>0.18180555555555555</v>
      </c>
      <c r="J48" s="33">
        <f t="shared" si="18"/>
        <v>7.2916666666666963E-4</v>
      </c>
      <c r="K48" s="33">
        <f t="shared" si="19"/>
        <v>0</v>
      </c>
      <c r="M48" s="33"/>
      <c r="N48" s="33"/>
      <c r="O48" s="33">
        <f t="shared" si="20"/>
        <v>0.18986111111111112</v>
      </c>
      <c r="P48" s="203">
        <f t="shared" si="21"/>
        <v>0.3716666666666667</v>
      </c>
      <c r="R48" s="178">
        <v>60</v>
      </c>
      <c r="S48" s="179">
        <v>37</v>
      </c>
      <c r="T48" s="177">
        <f t="shared" si="11"/>
        <v>60</v>
      </c>
      <c r="U48" s="180">
        <v>1</v>
      </c>
      <c r="V48" s="181">
        <v>50</v>
      </c>
      <c r="W48" s="177">
        <f t="shared" si="22"/>
        <v>1</v>
      </c>
    </row>
    <row r="49" spans="1:23" s="71" customFormat="1" ht="13.7" customHeight="1" x14ac:dyDescent="0.25">
      <c r="A49" s="55">
        <v>38</v>
      </c>
      <c r="B49" s="115">
        <v>119</v>
      </c>
      <c r="C49" s="65" t="e">
        <f t="shared" si="12"/>
        <v>#N/A</v>
      </c>
      <c r="D49" s="66" t="e">
        <f t="shared" si="13"/>
        <v>#N/A</v>
      </c>
      <c r="E49" s="67" t="e">
        <f t="shared" si="14"/>
        <v>#N/A</v>
      </c>
      <c r="F49" s="68" t="e">
        <f t="shared" si="15"/>
        <v>#N/A</v>
      </c>
      <c r="G49" s="69" t="e">
        <f t="shared" si="16"/>
        <v>#N/A</v>
      </c>
      <c r="H49" s="69" t="e">
        <f t="shared" si="17"/>
        <v>#N/A</v>
      </c>
      <c r="I49" s="70">
        <v>0.18180555555555555</v>
      </c>
      <c r="J49" s="33">
        <f t="shared" si="18"/>
        <v>7.2916666666666963E-4</v>
      </c>
      <c r="K49" s="33">
        <f t="shared" si="19"/>
        <v>0</v>
      </c>
      <c r="M49" s="33"/>
      <c r="N49" s="33"/>
      <c r="O49" s="33">
        <f t="shared" si="20"/>
        <v>0.18984953703703705</v>
      </c>
      <c r="P49" s="203">
        <f t="shared" si="21"/>
        <v>0.37165509259259261</v>
      </c>
      <c r="R49" s="178">
        <v>119</v>
      </c>
      <c r="S49" s="179">
        <v>38</v>
      </c>
      <c r="T49" s="177">
        <f t="shared" si="11"/>
        <v>119</v>
      </c>
      <c r="U49" s="180">
        <v>1</v>
      </c>
      <c r="V49" s="181">
        <v>51</v>
      </c>
      <c r="W49" s="177">
        <f t="shared" si="22"/>
        <v>1</v>
      </c>
    </row>
    <row r="50" spans="1:23" s="71" customFormat="1" ht="13.7" customHeight="1" x14ac:dyDescent="0.25">
      <c r="A50" s="55">
        <v>39</v>
      </c>
      <c r="B50" s="115">
        <v>18</v>
      </c>
      <c r="C50" s="65" t="str">
        <f t="shared" si="12"/>
        <v>GER19980906</v>
      </c>
      <c r="D50" s="66" t="str">
        <f t="shared" si="13"/>
        <v>ZSCHOCKE Maximilian</v>
      </c>
      <c r="E50" s="67" t="str">
        <f t="shared" si="14"/>
        <v>JUNIOREN SCHWALBE TEAM SACHSEN</v>
      </c>
      <c r="F50" s="68" t="str">
        <f t="shared" si="15"/>
        <v>SAC 135079</v>
      </c>
      <c r="G50" s="69" t="str">
        <f t="shared" si="16"/>
        <v>CADET</v>
      </c>
      <c r="H50" s="69" t="str">
        <f t="shared" si="17"/>
        <v>SCW</v>
      </c>
      <c r="I50" s="70">
        <v>0.18180555555555555</v>
      </c>
      <c r="J50" s="33">
        <f t="shared" si="18"/>
        <v>7.2916666666666963E-4</v>
      </c>
      <c r="K50" s="33">
        <f t="shared" si="19"/>
        <v>0</v>
      </c>
      <c r="M50" s="33"/>
      <c r="N50" s="33"/>
      <c r="O50" s="33">
        <f t="shared" si="20"/>
        <v>0.18986111111111112</v>
      </c>
      <c r="P50" s="203">
        <f t="shared" si="21"/>
        <v>0.3716666666666667</v>
      </c>
      <c r="R50" s="178">
        <v>18</v>
      </c>
      <c r="S50" s="179">
        <v>39</v>
      </c>
      <c r="T50" s="177">
        <f t="shared" si="11"/>
        <v>18</v>
      </c>
      <c r="U50" s="180">
        <v>1</v>
      </c>
      <c r="V50" s="181">
        <v>54</v>
      </c>
      <c r="W50" s="177">
        <f t="shared" si="22"/>
        <v>1</v>
      </c>
    </row>
    <row r="51" spans="1:23" s="71" customFormat="1" ht="13.7" customHeight="1" x14ac:dyDescent="0.25">
      <c r="A51" s="55">
        <v>40</v>
      </c>
      <c r="B51" s="115">
        <v>88</v>
      </c>
      <c r="C51" s="65" t="e">
        <f t="shared" si="12"/>
        <v>#N/A</v>
      </c>
      <c r="D51" s="66" t="e">
        <f t="shared" si="13"/>
        <v>#N/A</v>
      </c>
      <c r="E51" s="67" t="e">
        <f t="shared" si="14"/>
        <v>#N/A</v>
      </c>
      <c r="F51" s="68" t="e">
        <f t="shared" si="15"/>
        <v>#N/A</v>
      </c>
      <c r="G51" s="69" t="e">
        <f t="shared" si="16"/>
        <v>#N/A</v>
      </c>
      <c r="H51" s="69" t="e">
        <f t="shared" si="17"/>
        <v>#N/A</v>
      </c>
      <c r="I51" s="70">
        <v>0.18180555555555555</v>
      </c>
      <c r="J51" s="33">
        <f t="shared" si="18"/>
        <v>7.2916666666666963E-4</v>
      </c>
      <c r="K51" s="33">
        <f t="shared" si="19"/>
        <v>0</v>
      </c>
      <c r="M51" s="33"/>
      <c r="N51" s="33"/>
      <c r="O51" s="33">
        <f t="shared" si="20"/>
        <v>0.18986111111111112</v>
      </c>
      <c r="P51" s="203">
        <f t="shared" si="21"/>
        <v>0.3716666666666667</v>
      </c>
      <c r="R51" s="178">
        <v>88</v>
      </c>
      <c r="S51" s="179">
        <v>40</v>
      </c>
      <c r="T51" s="177">
        <f t="shared" si="11"/>
        <v>88</v>
      </c>
      <c r="U51" s="180">
        <v>1</v>
      </c>
      <c r="V51" s="181">
        <v>55</v>
      </c>
      <c r="W51" s="177">
        <f t="shared" si="22"/>
        <v>1</v>
      </c>
    </row>
    <row r="52" spans="1:23" s="71" customFormat="1" ht="13.7" customHeight="1" x14ac:dyDescent="0.25">
      <c r="A52" s="55">
        <v>41</v>
      </c>
      <c r="B52" s="115">
        <v>103</v>
      </c>
      <c r="C52" s="65" t="str">
        <f t="shared" si="12"/>
        <v>CZE19970319</v>
      </c>
      <c r="D52" s="66" t="str">
        <f t="shared" si="13"/>
        <v xml:space="preserve">NEUMAN Daniel </v>
      </c>
      <c r="E52" s="67" t="str">
        <f t="shared" si="14"/>
        <v xml:space="preserve">TJ STADION LOUNY </v>
      </c>
      <c r="F52" s="68">
        <f t="shared" si="15"/>
        <v>9610</v>
      </c>
      <c r="G52" s="69" t="str">
        <f t="shared" si="16"/>
        <v>JUNIOR*</v>
      </c>
      <c r="H52" s="69" t="str">
        <f t="shared" si="17"/>
        <v>LOU</v>
      </c>
      <c r="I52" s="70">
        <v>0.18180555555555555</v>
      </c>
      <c r="J52" s="33">
        <f t="shared" si="18"/>
        <v>7.2916666666666963E-4</v>
      </c>
      <c r="K52" s="33">
        <f t="shared" si="19"/>
        <v>0</v>
      </c>
      <c r="M52" s="33"/>
      <c r="N52" s="33"/>
      <c r="O52" s="33">
        <f t="shared" si="20"/>
        <v>0.18983796296296296</v>
      </c>
      <c r="P52" s="203">
        <f t="shared" si="21"/>
        <v>0.37164351851851851</v>
      </c>
      <c r="R52" s="178">
        <v>103</v>
      </c>
      <c r="S52" s="179">
        <v>41</v>
      </c>
      <c r="T52" s="177">
        <f t="shared" si="11"/>
        <v>103</v>
      </c>
      <c r="U52" s="180">
        <v>1</v>
      </c>
      <c r="V52" s="181">
        <v>56</v>
      </c>
      <c r="W52" s="177">
        <f t="shared" si="22"/>
        <v>1</v>
      </c>
    </row>
    <row r="53" spans="1:23" s="71" customFormat="1" ht="13.7" customHeight="1" x14ac:dyDescent="0.25">
      <c r="A53" s="55">
        <v>42</v>
      </c>
      <c r="B53" s="115">
        <v>96</v>
      </c>
      <c r="C53" s="65" t="str">
        <f t="shared" si="12"/>
        <v>CZE19960516</v>
      </c>
      <c r="D53" s="66" t="str">
        <f t="shared" si="13"/>
        <v xml:space="preserve">SCHMIDT Vít </v>
      </c>
      <c r="E53" s="67" t="str">
        <f t="shared" si="14"/>
        <v xml:space="preserve">TJ FAVORIT BRNO </v>
      </c>
      <c r="F53" s="68">
        <f t="shared" si="15"/>
        <v>8369</v>
      </c>
      <c r="G53" s="69" t="str">
        <f t="shared" si="16"/>
        <v>JUNIOR</v>
      </c>
      <c r="H53" s="69" t="str">
        <f t="shared" si="17"/>
        <v>FAV</v>
      </c>
      <c r="I53" s="70">
        <v>0.18180555555555555</v>
      </c>
      <c r="J53" s="33">
        <f t="shared" si="18"/>
        <v>7.2916666666666963E-4</v>
      </c>
      <c r="K53" s="33">
        <f t="shared" si="19"/>
        <v>0</v>
      </c>
      <c r="M53" s="33"/>
      <c r="N53" s="33"/>
      <c r="O53" s="33">
        <f t="shared" si="20"/>
        <v>0.18945601851851854</v>
      </c>
      <c r="P53" s="203">
        <f t="shared" si="21"/>
        <v>0.37126157407407412</v>
      </c>
      <c r="R53" s="178">
        <v>96</v>
      </c>
      <c r="S53" s="179">
        <v>42</v>
      </c>
      <c r="T53" s="177">
        <f t="shared" si="11"/>
        <v>96</v>
      </c>
      <c r="U53" s="180">
        <v>1</v>
      </c>
      <c r="V53" s="181">
        <v>57</v>
      </c>
      <c r="W53" s="177">
        <f t="shared" si="22"/>
        <v>1</v>
      </c>
    </row>
    <row r="54" spans="1:23" s="71" customFormat="1" ht="13.7" customHeight="1" x14ac:dyDescent="0.25">
      <c r="A54" s="55">
        <v>43</v>
      </c>
      <c r="B54" s="115">
        <v>105</v>
      </c>
      <c r="C54" s="65" t="str">
        <f t="shared" si="12"/>
        <v>CZE19960511</v>
      </c>
      <c r="D54" s="66" t="str">
        <f t="shared" si="13"/>
        <v xml:space="preserve">RAJCHART Jan </v>
      </c>
      <c r="E54" s="67" t="str">
        <f t="shared" si="14"/>
        <v xml:space="preserve">NUTREND SPECIALIZED RACING </v>
      </c>
      <c r="F54" s="68">
        <f t="shared" si="15"/>
        <v>7437</v>
      </c>
      <c r="G54" s="69" t="str">
        <f t="shared" si="16"/>
        <v>JUNIOR</v>
      </c>
      <c r="H54" s="69" t="str">
        <f t="shared" si="17"/>
        <v>LOU</v>
      </c>
      <c r="I54" s="70">
        <v>0.18180555555555555</v>
      </c>
      <c r="J54" s="33">
        <f t="shared" si="18"/>
        <v>7.2916666666666963E-4</v>
      </c>
      <c r="K54" s="33">
        <f t="shared" si="19"/>
        <v>0</v>
      </c>
      <c r="M54" s="33"/>
      <c r="N54" s="33"/>
      <c r="O54" s="33">
        <f t="shared" si="20"/>
        <v>0.18986111111111112</v>
      </c>
      <c r="P54" s="203">
        <f t="shared" si="21"/>
        <v>0.3716666666666667</v>
      </c>
      <c r="R54" s="178">
        <v>105</v>
      </c>
      <c r="S54" s="179">
        <v>43</v>
      </c>
      <c r="T54" s="177">
        <f t="shared" si="11"/>
        <v>105</v>
      </c>
      <c r="U54" s="180">
        <v>1</v>
      </c>
      <c r="V54" s="181">
        <v>58</v>
      </c>
      <c r="W54" s="177">
        <f t="shared" si="22"/>
        <v>1</v>
      </c>
    </row>
    <row r="55" spans="1:23" s="71" customFormat="1" ht="13.7" customHeight="1" x14ac:dyDescent="0.25">
      <c r="A55" s="55">
        <v>44</v>
      </c>
      <c r="B55" s="115">
        <v>64</v>
      </c>
      <c r="C55" s="65" t="str">
        <f t="shared" si="12"/>
        <v>POL19960504</v>
      </c>
      <c r="D55" s="66" t="str">
        <f t="shared" si="13"/>
        <v>POLKOWSKI Bartłomiej</v>
      </c>
      <c r="E55" s="67" t="str">
        <f t="shared" si="14"/>
        <v xml:space="preserve">DSR AUTHOR GÓRNIK WAŁBRZYCH </v>
      </c>
      <c r="F55" s="68" t="str">
        <f t="shared" si="15"/>
        <v>DLS162</v>
      </c>
      <c r="G55" s="69" t="str">
        <f t="shared" si="16"/>
        <v>JUNIOR</v>
      </c>
      <c r="H55" s="69" t="str">
        <f t="shared" si="17"/>
        <v>GOR</v>
      </c>
      <c r="I55" s="70">
        <v>0.18180555555555555</v>
      </c>
      <c r="J55" s="33">
        <f t="shared" si="18"/>
        <v>7.2916666666666963E-4</v>
      </c>
      <c r="K55" s="33">
        <f t="shared" si="19"/>
        <v>0</v>
      </c>
      <c r="M55" s="33"/>
      <c r="N55" s="33"/>
      <c r="O55" s="33">
        <f t="shared" si="20"/>
        <v>0.18986111111111112</v>
      </c>
      <c r="P55" s="203">
        <f t="shared" si="21"/>
        <v>0.3716666666666667</v>
      </c>
      <c r="R55" s="178">
        <v>64</v>
      </c>
      <c r="S55" s="179">
        <v>44</v>
      </c>
      <c r="T55" s="177">
        <f t="shared" si="11"/>
        <v>64</v>
      </c>
      <c r="U55" s="180">
        <v>1</v>
      </c>
      <c r="V55" s="181">
        <v>59</v>
      </c>
      <c r="W55" s="177">
        <f t="shared" si="22"/>
        <v>1</v>
      </c>
    </row>
    <row r="56" spans="1:23" s="71" customFormat="1" ht="13.7" customHeight="1" x14ac:dyDescent="0.25">
      <c r="A56" s="55">
        <v>45</v>
      </c>
      <c r="B56" s="115">
        <v>39</v>
      </c>
      <c r="C56" s="65" t="e">
        <f t="shared" si="12"/>
        <v>#N/A</v>
      </c>
      <c r="D56" s="66" t="e">
        <f t="shared" si="13"/>
        <v>#N/A</v>
      </c>
      <c r="E56" s="67" t="e">
        <f t="shared" si="14"/>
        <v>#N/A</v>
      </c>
      <c r="F56" s="68" t="e">
        <f t="shared" si="15"/>
        <v>#N/A</v>
      </c>
      <c r="G56" s="69" t="e">
        <f t="shared" si="16"/>
        <v>#N/A</v>
      </c>
      <c r="H56" s="69" t="e">
        <f t="shared" si="17"/>
        <v>#N/A</v>
      </c>
      <c r="I56" s="70">
        <v>0.18180555555555555</v>
      </c>
      <c r="J56" s="33">
        <f t="shared" si="18"/>
        <v>7.2916666666666963E-4</v>
      </c>
      <c r="K56" s="33">
        <f t="shared" si="19"/>
        <v>0</v>
      </c>
      <c r="M56" s="33"/>
      <c r="N56" s="33"/>
      <c r="O56" s="33">
        <f t="shared" si="20"/>
        <v>0.18986111111111112</v>
      </c>
      <c r="P56" s="203">
        <f t="shared" si="21"/>
        <v>0.3716666666666667</v>
      </c>
      <c r="R56" s="178">
        <v>39</v>
      </c>
      <c r="S56" s="179">
        <v>45</v>
      </c>
      <c r="T56" s="177">
        <f t="shared" si="11"/>
        <v>39</v>
      </c>
      <c r="U56" s="180">
        <v>1</v>
      </c>
      <c r="V56" s="181">
        <v>60</v>
      </c>
      <c r="W56" s="177">
        <f t="shared" si="22"/>
        <v>1</v>
      </c>
    </row>
    <row r="57" spans="1:23" s="71" customFormat="1" ht="13.7" customHeight="1" x14ac:dyDescent="0.25">
      <c r="A57" s="55">
        <v>46</v>
      </c>
      <c r="B57" s="115">
        <v>94</v>
      </c>
      <c r="C57" s="65" t="str">
        <f t="shared" si="12"/>
        <v>CZE19970127</v>
      </c>
      <c r="D57" s="66" t="str">
        <f t="shared" si="13"/>
        <v xml:space="preserve">KOTOUČEK Matěj </v>
      </c>
      <c r="E57" s="67" t="str">
        <f t="shared" si="14"/>
        <v xml:space="preserve">TJ FAVORIT BRNO </v>
      </c>
      <c r="F57" s="68">
        <f t="shared" si="15"/>
        <v>9917</v>
      </c>
      <c r="G57" s="69" t="str">
        <f t="shared" si="16"/>
        <v>JUNIOR*</v>
      </c>
      <c r="H57" s="69" t="str">
        <f t="shared" si="17"/>
        <v>FAV</v>
      </c>
      <c r="I57" s="70">
        <v>0.18180555555555555</v>
      </c>
      <c r="J57" s="33">
        <f t="shared" si="18"/>
        <v>7.2916666666666963E-4</v>
      </c>
      <c r="K57" s="33">
        <f t="shared" si="19"/>
        <v>0</v>
      </c>
      <c r="M57" s="33"/>
      <c r="N57" s="33"/>
      <c r="O57" s="33">
        <f t="shared" si="20"/>
        <v>0.18986111111111112</v>
      </c>
      <c r="P57" s="203">
        <f t="shared" si="21"/>
        <v>0.3716666666666667</v>
      </c>
      <c r="R57" s="178">
        <v>94</v>
      </c>
      <c r="S57" s="179">
        <v>46</v>
      </c>
      <c r="T57" s="177">
        <f t="shared" si="11"/>
        <v>94</v>
      </c>
      <c r="U57" s="180">
        <v>1</v>
      </c>
      <c r="V57" s="181">
        <v>61</v>
      </c>
      <c r="W57" s="177">
        <f t="shared" si="22"/>
        <v>1</v>
      </c>
    </row>
    <row r="58" spans="1:23" s="71" customFormat="1" ht="13.7" customHeight="1" x14ac:dyDescent="0.25">
      <c r="A58" s="55">
        <v>47</v>
      </c>
      <c r="B58" s="115">
        <v>8</v>
      </c>
      <c r="C58" s="65" t="str">
        <f t="shared" si="12"/>
        <v>GER19980416</v>
      </c>
      <c r="D58" s="66" t="str">
        <f t="shared" si="13"/>
        <v>KÄßMANN Fabian</v>
      </c>
      <c r="E58" s="67" t="str">
        <f t="shared" si="14"/>
        <v>1.RSV 1886 GREIZ</v>
      </c>
      <c r="F58" s="68" t="str">
        <f t="shared" si="15"/>
        <v>THÜ173410</v>
      </c>
      <c r="G58" s="69" t="str">
        <f t="shared" si="16"/>
        <v>CADET</v>
      </c>
      <c r="H58" s="69" t="str">
        <f t="shared" si="17"/>
        <v>TUR</v>
      </c>
      <c r="I58" s="70">
        <v>0.18180555555555555</v>
      </c>
      <c r="J58" s="33">
        <f t="shared" si="18"/>
        <v>7.2916666666666963E-4</v>
      </c>
      <c r="K58" s="33">
        <f t="shared" si="19"/>
        <v>0</v>
      </c>
      <c r="M58" s="33"/>
      <c r="N58" s="33"/>
      <c r="O58" s="33">
        <f t="shared" si="20"/>
        <v>0.19236111111111112</v>
      </c>
      <c r="P58" s="203">
        <f t="shared" si="21"/>
        <v>0.37416666666666665</v>
      </c>
      <c r="R58" s="178">
        <v>8</v>
      </c>
      <c r="S58" s="179">
        <v>47</v>
      </c>
      <c r="T58" s="177">
        <f t="shared" si="11"/>
        <v>8</v>
      </c>
      <c r="U58" s="180">
        <v>1</v>
      </c>
      <c r="V58" s="181">
        <v>62</v>
      </c>
      <c r="W58" s="177">
        <f t="shared" si="22"/>
        <v>1</v>
      </c>
    </row>
    <row r="59" spans="1:23" s="71" customFormat="1" ht="13.7" customHeight="1" x14ac:dyDescent="0.25">
      <c r="A59" s="55">
        <v>48</v>
      </c>
      <c r="B59" s="115">
        <v>86</v>
      </c>
      <c r="C59" s="65" t="e">
        <f t="shared" si="12"/>
        <v>#N/A</v>
      </c>
      <c r="D59" s="66" t="e">
        <f t="shared" si="13"/>
        <v>#N/A</v>
      </c>
      <c r="E59" s="67" t="e">
        <f t="shared" si="14"/>
        <v>#N/A</v>
      </c>
      <c r="F59" s="68" t="e">
        <f t="shared" si="15"/>
        <v>#N/A</v>
      </c>
      <c r="G59" s="69" t="e">
        <f t="shared" si="16"/>
        <v>#N/A</v>
      </c>
      <c r="H59" s="69" t="e">
        <f t="shared" si="17"/>
        <v>#N/A</v>
      </c>
      <c r="I59" s="70">
        <v>0.18180555555555555</v>
      </c>
      <c r="J59" s="33">
        <f t="shared" si="18"/>
        <v>7.2916666666666963E-4</v>
      </c>
      <c r="K59" s="33">
        <f t="shared" si="19"/>
        <v>0</v>
      </c>
      <c r="M59" s="33"/>
      <c r="N59" s="33"/>
      <c r="O59" s="33">
        <f t="shared" si="20"/>
        <v>0.18986111111111112</v>
      </c>
      <c r="P59" s="203">
        <f t="shared" si="21"/>
        <v>0.3716666666666667</v>
      </c>
      <c r="R59" s="178">
        <v>86</v>
      </c>
      <c r="S59" s="179">
        <v>48</v>
      </c>
      <c r="T59" s="177">
        <f t="shared" si="11"/>
        <v>86</v>
      </c>
      <c r="U59" s="180">
        <v>1</v>
      </c>
      <c r="V59" s="181">
        <v>63</v>
      </c>
      <c r="W59" s="177">
        <f t="shared" si="22"/>
        <v>1</v>
      </c>
    </row>
    <row r="60" spans="1:23" s="71" customFormat="1" ht="13.7" customHeight="1" x14ac:dyDescent="0.25">
      <c r="A60" s="55">
        <v>49</v>
      </c>
      <c r="B60" s="115">
        <v>111</v>
      </c>
      <c r="C60" s="65" t="str">
        <f t="shared" si="12"/>
        <v>GER19960410</v>
      </c>
      <c r="D60" s="66" t="str">
        <f t="shared" si="13"/>
        <v>BECKER Alexander</v>
      </c>
      <c r="E60" s="67" t="str">
        <f t="shared" si="14"/>
        <v>TEAM BRANDENBURG - RSC COTTBUS</v>
      </c>
      <c r="F60" s="68" t="str">
        <f t="shared" si="15"/>
        <v>042439-11</v>
      </c>
      <c r="G60" s="69" t="str">
        <f t="shared" si="16"/>
        <v>JUNIOR</v>
      </c>
      <c r="H60" s="69" t="str">
        <f t="shared" si="17"/>
        <v>COT</v>
      </c>
      <c r="I60" s="70">
        <v>0.18180555555555555</v>
      </c>
      <c r="J60" s="33">
        <f t="shared" si="18"/>
        <v>7.2916666666666963E-4</v>
      </c>
      <c r="K60" s="33">
        <f t="shared" si="19"/>
        <v>0</v>
      </c>
      <c r="M60" s="33"/>
      <c r="N60" s="33"/>
      <c r="O60" s="33">
        <f t="shared" si="20"/>
        <v>0.18986111111111112</v>
      </c>
      <c r="P60" s="203">
        <f t="shared" si="21"/>
        <v>0.3716666666666667</v>
      </c>
      <c r="R60" s="178">
        <v>111</v>
      </c>
      <c r="S60" s="179">
        <v>49</v>
      </c>
      <c r="T60" s="177">
        <f t="shared" si="11"/>
        <v>111</v>
      </c>
      <c r="U60" s="180">
        <v>1</v>
      </c>
      <c r="V60" s="181">
        <v>64</v>
      </c>
      <c r="W60" s="177">
        <f t="shared" si="22"/>
        <v>1</v>
      </c>
    </row>
    <row r="61" spans="1:23" s="71" customFormat="1" ht="13.7" customHeight="1" x14ac:dyDescent="0.25">
      <c r="A61" s="55">
        <v>50</v>
      </c>
      <c r="B61" s="115">
        <v>65</v>
      </c>
      <c r="C61" s="65" t="str">
        <f t="shared" si="12"/>
        <v>POL19970608</v>
      </c>
      <c r="D61" s="66" t="str">
        <f t="shared" si="13"/>
        <v>BISKUP Bartosz</v>
      </c>
      <c r="E61" s="67" t="str">
        <f t="shared" si="14"/>
        <v xml:space="preserve">DSR AUTHOR GÓRNIK WAŁBRZYCH </v>
      </c>
      <c r="F61" s="68" t="str">
        <f t="shared" si="15"/>
        <v>DLS272</v>
      </c>
      <c r="G61" s="69" t="str">
        <f t="shared" si="16"/>
        <v>JUNIOR*</v>
      </c>
      <c r="H61" s="69" t="str">
        <f t="shared" si="17"/>
        <v>GOR</v>
      </c>
      <c r="I61" s="70">
        <v>0.18180555555555555</v>
      </c>
      <c r="J61" s="33">
        <f t="shared" si="18"/>
        <v>7.2916666666666963E-4</v>
      </c>
      <c r="K61" s="33">
        <f t="shared" si="19"/>
        <v>0</v>
      </c>
      <c r="M61" s="33"/>
      <c r="N61" s="33"/>
      <c r="O61" s="33">
        <f t="shared" si="20"/>
        <v>0.18986111111111112</v>
      </c>
      <c r="P61" s="203">
        <f t="shared" si="21"/>
        <v>0.3716666666666667</v>
      </c>
      <c r="R61" s="178">
        <v>65</v>
      </c>
      <c r="S61" s="179">
        <v>50</v>
      </c>
      <c r="T61" s="177">
        <f t="shared" si="11"/>
        <v>65</v>
      </c>
      <c r="U61" s="180">
        <v>1</v>
      </c>
      <c r="V61" s="181">
        <v>65</v>
      </c>
      <c r="W61" s="177">
        <f t="shared" si="22"/>
        <v>1</v>
      </c>
    </row>
    <row r="62" spans="1:23" s="71" customFormat="1" ht="13.7" customHeight="1" x14ac:dyDescent="0.25">
      <c r="A62" s="55">
        <v>51</v>
      </c>
      <c r="B62" s="115">
        <v>71</v>
      </c>
      <c r="C62" s="65" t="str">
        <f t="shared" si="12"/>
        <v>SVK19970730</v>
      </c>
      <c r="D62" s="66" t="str">
        <f t="shared" si="13"/>
        <v>MEŇUŠ Tomáš</v>
      </c>
      <c r="E62" s="67" t="str">
        <f t="shared" si="14"/>
        <v>CYCLING ACADEMY BRATISLAVA</v>
      </c>
      <c r="F62" s="68">
        <f t="shared" si="15"/>
        <v>6668</v>
      </c>
      <c r="G62" s="69" t="str">
        <f t="shared" si="16"/>
        <v>JUNIOR*</v>
      </c>
      <c r="H62" s="69" t="str">
        <f t="shared" si="17"/>
        <v>SLA</v>
      </c>
      <c r="I62" s="70">
        <v>0.18180555555555555</v>
      </c>
      <c r="J62" s="33">
        <f t="shared" si="18"/>
        <v>7.2916666666666963E-4</v>
      </c>
      <c r="K62" s="33">
        <f t="shared" si="19"/>
        <v>0</v>
      </c>
      <c r="M62" s="33"/>
      <c r="N62" s="33"/>
      <c r="O62" s="33">
        <f t="shared" si="20"/>
        <v>0.18986111111111112</v>
      </c>
      <c r="P62" s="203">
        <f t="shared" si="21"/>
        <v>0.3716666666666667</v>
      </c>
      <c r="R62" s="178">
        <v>71</v>
      </c>
      <c r="S62" s="179">
        <v>51</v>
      </c>
      <c r="T62" s="177">
        <f t="shared" si="11"/>
        <v>71</v>
      </c>
      <c r="U62" s="180">
        <v>1</v>
      </c>
      <c r="V62" s="181">
        <v>66</v>
      </c>
      <c r="W62" s="177">
        <f t="shared" si="22"/>
        <v>1</v>
      </c>
    </row>
    <row r="63" spans="1:23" s="71" customFormat="1" ht="13.7" customHeight="1" x14ac:dyDescent="0.25">
      <c r="A63" s="55">
        <v>52</v>
      </c>
      <c r="B63" s="115">
        <v>73</v>
      </c>
      <c r="C63" s="65" t="str">
        <f t="shared" si="12"/>
        <v>SVK19970207</v>
      </c>
      <c r="D63" s="66" t="str">
        <f t="shared" si="13"/>
        <v>GAVENDA Miroslav</v>
      </c>
      <c r="E63" s="67" t="str">
        <f t="shared" si="14"/>
        <v>SLÁVIA ŠG TRENČÍN</v>
      </c>
      <c r="F63" s="68">
        <f t="shared" si="15"/>
        <v>6366</v>
      </c>
      <c r="G63" s="69" t="str">
        <f t="shared" si="16"/>
        <v>JUNIOR*</v>
      </c>
      <c r="H63" s="69" t="str">
        <f t="shared" si="17"/>
        <v>SLA</v>
      </c>
      <c r="I63" s="70">
        <v>0.18180555555555555</v>
      </c>
      <c r="J63" s="33">
        <f t="shared" si="18"/>
        <v>7.2916666666666963E-4</v>
      </c>
      <c r="K63" s="33">
        <f t="shared" si="19"/>
        <v>0</v>
      </c>
      <c r="M63" s="33"/>
      <c r="N63" s="33"/>
      <c r="O63" s="33">
        <f t="shared" si="20"/>
        <v>0.19274305555555554</v>
      </c>
      <c r="P63" s="203">
        <f t="shared" si="21"/>
        <v>0.3745486111111111</v>
      </c>
      <c r="R63" s="178">
        <v>73</v>
      </c>
      <c r="S63" s="179">
        <v>52</v>
      </c>
      <c r="T63" s="177">
        <f t="shared" si="11"/>
        <v>73</v>
      </c>
      <c r="U63" s="180">
        <v>1</v>
      </c>
      <c r="V63" s="181">
        <v>67</v>
      </c>
      <c r="W63" s="177">
        <f t="shared" si="22"/>
        <v>1</v>
      </c>
    </row>
    <row r="64" spans="1:23" s="71" customFormat="1" ht="13.7" customHeight="1" x14ac:dyDescent="0.25">
      <c r="A64" s="55">
        <v>53</v>
      </c>
      <c r="B64" s="115">
        <v>91</v>
      </c>
      <c r="C64" s="65" t="str">
        <f t="shared" si="12"/>
        <v>CZE19970324</v>
      </c>
      <c r="D64" s="66" t="str">
        <f t="shared" si="13"/>
        <v xml:space="preserve">DUBOVSKÝ Jakub </v>
      </c>
      <c r="E64" s="67" t="str">
        <f t="shared" si="14"/>
        <v xml:space="preserve">TJ FAVORIT BRNO </v>
      </c>
      <c r="F64" s="68">
        <f t="shared" si="15"/>
        <v>13738</v>
      </c>
      <c r="G64" s="69" t="str">
        <f t="shared" si="16"/>
        <v>JUNIOR*</v>
      </c>
      <c r="H64" s="69" t="str">
        <f t="shared" si="17"/>
        <v>FAV</v>
      </c>
      <c r="I64" s="70">
        <v>0.18180555555555555</v>
      </c>
      <c r="J64" s="33">
        <f t="shared" si="18"/>
        <v>7.2916666666666963E-4</v>
      </c>
      <c r="K64" s="33">
        <f t="shared" si="19"/>
        <v>0</v>
      </c>
      <c r="M64" s="33"/>
      <c r="N64" s="33"/>
      <c r="O64" s="33">
        <f t="shared" si="20"/>
        <v>0.18986111111111112</v>
      </c>
      <c r="P64" s="203">
        <f t="shared" si="21"/>
        <v>0.3716666666666667</v>
      </c>
      <c r="R64" s="178">
        <v>91</v>
      </c>
      <c r="S64" s="179">
        <v>53</v>
      </c>
      <c r="T64" s="177">
        <f t="shared" si="11"/>
        <v>91</v>
      </c>
      <c r="U64" s="180">
        <v>1</v>
      </c>
      <c r="V64" s="181">
        <v>68</v>
      </c>
      <c r="W64" s="177">
        <f t="shared" si="22"/>
        <v>1</v>
      </c>
    </row>
    <row r="65" spans="1:23" s="71" customFormat="1" ht="13.7" customHeight="1" x14ac:dyDescent="0.25">
      <c r="A65" s="55">
        <v>54</v>
      </c>
      <c r="B65" s="115">
        <v>15</v>
      </c>
      <c r="C65" s="65" t="str">
        <f t="shared" si="12"/>
        <v>GER19980114</v>
      </c>
      <c r="D65" s="66" t="str">
        <f t="shared" si="13"/>
        <v>BONNES Julius</v>
      </c>
      <c r="E65" s="67" t="str">
        <f t="shared" si="14"/>
        <v>JUNIOREN SCHWALBE TEAM SACHSEN</v>
      </c>
      <c r="F65" s="68" t="str">
        <f t="shared" si="15"/>
        <v>SAC 142150</v>
      </c>
      <c r="G65" s="69" t="str">
        <f t="shared" si="16"/>
        <v>CADET</v>
      </c>
      <c r="H65" s="69" t="str">
        <f t="shared" si="17"/>
        <v>SCW</v>
      </c>
      <c r="I65" s="70">
        <v>0.18180555555555555</v>
      </c>
      <c r="J65" s="33">
        <f t="shared" si="18"/>
        <v>7.2916666666666963E-4</v>
      </c>
      <c r="K65" s="33">
        <f t="shared" si="19"/>
        <v>0</v>
      </c>
      <c r="M65" s="33"/>
      <c r="N65" s="33"/>
      <c r="O65" s="33">
        <f t="shared" si="20"/>
        <v>0.18986111111111112</v>
      </c>
      <c r="P65" s="203">
        <f t="shared" si="21"/>
        <v>0.3716666666666667</v>
      </c>
      <c r="R65" s="178">
        <v>15</v>
      </c>
      <c r="S65" s="179">
        <v>54</v>
      </c>
      <c r="T65" s="177">
        <f t="shared" si="11"/>
        <v>15</v>
      </c>
      <c r="U65" s="180">
        <v>1</v>
      </c>
      <c r="V65" s="181">
        <v>69</v>
      </c>
      <c r="W65" s="177">
        <f t="shared" si="22"/>
        <v>1</v>
      </c>
    </row>
    <row r="66" spans="1:23" s="71" customFormat="1" ht="13.7" customHeight="1" x14ac:dyDescent="0.25">
      <c r="A66" s="55">
        <v>55</v>
      </c>
      <c r="B66" s="115">
        <v>63</v>
      </c>
      <c r="C66" s="65" t="str">
        <f t="shared" si="12"/>
        <v>POL19960116</v>
      </c>
      <c r="D66" s="66" t="str">
        <f t="shared" si="13"/>
        <v>GORZAWSKI Kamil</v>
      </c>
      <c r="E66" s="67" t="str">
        <f t="shared" si="14"/>
        <v xml:space="preserve">DSR AUTHOR GÓRNIK WAŁBRZYCH </v>
      </c>
      <c r="F66" s="68" t="str">
        <f t="shared" si="15"/>
        <v>DLS164</v>
      </c>
      <c r="G66" s="69" t="str">
        <f t="shared" si="16"/>
        <v>JUNIOR</v>
      </c>
      <c r="H66" s="69" t="str">
        <f t="shared" si="17"/>
        <v>GOR</v>
      </c>
      <c r="I66" s="70">
        <v>0.18180555555555555</v>
      </c>
      <c r="J66" s="33">
        <f t="shared" si="18"/>
        <v>7.2916666666666963E-4</v>
      </c>
      <c r="K66" s="33">
        <f t="shared" si="19"/>
        <v>0</v>
      </c>
      <c r="M66" s="33"/>
      <c r="N66" s="33"/>
      <c r="O66" s="33">
        <f t="shared" si="20"/>
        <v>0.18986111111111112</v>
      </c>
      <c r="P66" s="203">
        <f t="shared" si="21"/>
        <v>0.3716666666666667</v>
      </c>
      <c r="R66" s="178">
        <v>63</v>
      </c>
      <c r="S66" s="179">
        <v>55</v>
      </c>
      <c r="T66" s="177">
        <f t="shared" si="11"/>
        <v>63</v>
      </c>
      <c r="U66" s="180">
        <v>1</v>
      </c>
      <c r="V66" s="181">
        <v>70</v>
      </c>
      <c r="W66" s="177">
        <f t="shared" si="22"/>
        <v>0</v>
      </c>
    </row>
    <row r="67" spans="1:23" s="71" customFormat="1" ht="13.7" customHeight="1" x14ac:dyDescent="0.25">
      <c r="A67" s="55">
        <v>56</v>
      </c>
      <c r="B67" s="115">
        <v>121</v>
      </c>
      <c r="C67" s="65" t="str">
        <f t="shared" si="12"/>
        <v>CZE19981231</v>
      </c>
      <c r="D67" s="66" t="str">
        <f t="shared" si="13"/>
        <v xml:space="preserve">BAJER Vilém </v>
      </c>
      <c r="E67" s="67" t="str">
        <f t="shared" si="14"/>
        <v xml:space="preserve">SKC TUFO PROSTĚJOV </v>
      </c>
      <c r="F67" s="68">
        <f t="shared" si="15"/>
        <v>6871</v>
      </c>
      <c r="G67" s="69" t="str">
        <f t="shared" si="16"/>
        <v>CADET</v>
      </c>
      <c r="H67" s="69" t="str">
        <f t="shared" si="17"/>
        <v>SKC</v>
      </c>
      <c r="I67" s="70">
        <v>0.18180555555555555</v>
      </c>
      <c r="J67" s="33">
        <f t="shared" si="18"/>
        <v>7.2916666666666963E-4</v>
      </c>
      <c r="K67" s="33">
        <f t="shared" si="19"/>
        <v>0</v>
      </c>
      <c r="M67" s="33"/>
      <c r="N67" s="33"/>
      <c r="O67" s="33">
        <f t="shared" si="20"/>
        <v>0.19153935185185186</v>
      </c>
      <c r="P67" s="203">
        <f t="shared" si="21"/>
        <v>0.37334490740740744</v>
      </c>
      <c r="R67" s="178">
        <v>121</v>
      </c>
      <c r="S67" s="179">
        <v>56</v>
      </c>
      <c r="T67" s="177">
        <f t="shared" si="11"/>
        <v>121</v>
      </c>
      <c r="U67" s="180">
        <v>1</v>
      </c>
      <c r="V67" s="181">
        <v>71</v>
      </c>
      <c r="W67" s="177">
        <f t="shared" si="22"/>
        <v>1</v>
      </c>
    </row>
    <row r="68" spans="1:23" s="71" customFormat="1" ht="13.7" customHeight="1" x14ac:dyDescent="0.25">
      <c r="A68" s="55">
        <v>57</v>
      </c>
      <c r="B68" s="115">
        <v>78</v>
      </c>
      <c r="C68" s="65" t="e">
        <f t="shared" si="12"/>
        <v>#N/A</v>
      </c>
      <c r="D68" s="66" t="e">
        <f t="shared" si="13"/>
        <v>#N/A</v>
      </c>
      <c r="E68" s="67" t="e">
        <f t="shared" si="14"/>
        <v>#N/A</v>
      </c>
      <c r="F68" s="68" t="e">
        <f t="shared" si="15"/>
        <v>#N/A</v>
      </c>
      <c r="G68" s="69" t="e">
        <f t="shared" si="16"/>
        <v>#N/A</v>
      </c>
      <c r="H68" s="69" t="e">
        <f t="shared" si="17"/>
        <v>#N/A</v>
      </c>
      <c r="I68" s="70">
        <v>0.18180555555555555</v>
      </c>
      <c r="J68" s="33">
        <f t="shared" si="18"/>
        <v>7.2916666666666963E-4</v>
      </c>
      <c r="K68" s="33">
        <f t="shared" si="19"/>
        <v>0</v>
      </c>
      <c r="M68" s="33"/>
      <c r="N68" s="33"/>
      <c r="O68" s="33">
        <f t="shared" si="20"/>
        <v>0.1910300925925926</v>
      </c>
      <c r="P68" s="203">
        <f t="shared" si="21"/>
        <v>0.37283564814814818</v>
      </c>
      <c r="R68" s="178">
        <v>78</v>
      </c>
      <c r="S68" s="179">
        <v>57</v>
      </c>
      <c r="T68" s="177">
        <f t="shared" si="11"/>
        <v>78</v>
      </c>
      <c r="U68" s="180">
        <v>1</v>
      </c>
      <c r="V68" s="181">
        <v>72</v>
      </c>
      <c r="W68" s="177">
        <f t="shared" si="22"/>
        <v>1</v>
      </c>
    </row>
    <row r="69" spans="1:23" s="71" customFormat="1" ht="13.7" customHeight="1" x14ac:dyDescent="0.25">
      <c r="A69" s="55">
        <v>58</v>
      </c>
      <c r="B69" s="115">
        <v>99</v>
      </c>
      <c r="C69" s="65" t="e">
        <f t="shared" si="12"/>
        <v>#N/A</v>
      </c>
      <c r="D69" s="66" t="e">
        <f t="shared" si="13"/>
        <v>#N/A</v>
      </c>
      <c r="E69" s="67" t="e">
        <f t="shared" si="14"/>
        <v>#N/A</v>
      </c>
      <c r="F69" s="68" t="e">
        <f t="shared" si="15"/>
        <v>#N/A</v>
      </c>
      <c r="G69" s="69" t="e">
        <f t="shared" si="16"/>
        <v>#N/A</v>
      </c>
      <c r="H69" s="69" t="e">
        <f t="shared" si="17"/>
        <v>#N/A</v>
      </c>
      <c r="I69" s="70">
        <v>0.18180555555555555</v>
      </c>
      <c r="J69" s="33">
        <f t="shared" si="18"/>
        <v>7.2916666666666963E-4</v>
      </c>
      <c r="K69" s="33">
        <f t="shared" si="19"/>
        <v>0</v>
      </c>
      <c r="M69" s="33"/>
      <c r="N69" s="33"/>
      <c r="O69" s="33">
        <f t="shared" si="20"/>
        <v>0.18986111111111112</v>
      </c>
      <c r="P69" s="203">
        <f t="shared" si="21"/>
        <v>0.3716666666666667</v>
      </c>
      <c r="R69" s="178">
        <v>99</v>
      </c>
      <c r="S69" s="179">
        <v>58</v>
      </c>
      <c r="T69" s="177">
        <f t="shared" si="11"/>
        <v>99</v>
      </c>
      <c r="U69" s="180">
        <v>1</v>
      </c>
      <c r="V69" s="181">
        <v>73</v>
      </c>
      <c r="W69" s="177">
        <f t="shared" si="22"/>
        <v>1</v>
      </c>
    </row>
    <row r="70" spans="1:23" s="71" customFormat="1" ht="13.7" customHeight="1" x14ac:dyDescent="0.25">
      <c r="A70" s="55">
        <v>59</v>
      </c>
      <c r="B70" s="115">
        <v>85</v>
      </c>
      <c r="C70" s="65" t="str">
        <f t="shared" si="12"/>
        <v>CZE19970804</v>
      </c>
      <c r="D70" s="66" t="str">
        <f t="shared" si="13"/>
        <v xml:space="preserve">SPUDIL Martin </v>
      </c>
      <c r="E70" s="67" t="str">
        <f t="shared" si="14"/>
        <v xml:space="preserve">SP KOLO LOAP SPECIALIZED </v>
      </c>
      <c r="F70" s="68">
        <f t="shared" si="15"/>
        <v>10880</v>
      </c>
      <c r="G70" s="69" t="str">
        <f t="shared" si="16"/>
        <v>JUNIOR*</v>
      </c>
      <c r="H70" s="69" t="str">
        <f t="shared" si="17"/>
        <v>KOV</v>
      </c>
      <c r="I70" s="70">
        <v>0.18180555555555555</v>
      </c>
      <c r="J70" s="33">
        <f t="shared" si="18"/>
        <v>7.2916666666666963E-4</v>
      </c>
      <c r="K70" s="33">
        <f t="shared" si="19"/>
        <v>0</v>
      </c>
      <c r="M70" s="33"/>
      <c r="N70" s="33"/>
      <c r="O70" s="33">
        <f t="shared" si="20"/>
        <v>0.18986111111111112</v>
      </c>
      <c r="P70" s="203">
        <f t="shared" si="21"/>
        <v>0.3716666666666667</v>
      </c>
      <c r="R70" s="178">
        <v>85</v>
      </c>
      <c r="S70" s="179">
        <v>59</v>
      </c>
      <c r="T70" s="177">
        <f t="shared" si="11"/>
        <v>85</v>
      </c>
      <c r="U70" s="180">
        <v>1</v>
      </c>
      <c r="V70" s="181">
        <v>74</v>
      </c>
      <c r="W70" s="177">
        <f t="shared" si="22"/>
        <v>1</v>
      </c>
    </row>
    <row r="71" spans="1:23" s="71" customFormat="1" ht="13.7" customHeight="1" x14ac:dyDescent="0.25">
      <c r="A71" s="55">
        <v>60</v>
      </c>
      <c r="B71" s="115">
        <v>122</v>
      </c>
      <c r="C71" s="65" t="str">
        <f t="shared" si="12"/>
        <v>CZE19971201</v>
      </c>
      <c r="D71" s="66" t="str">
        <f t="shared" si="13"/>
        <v xml:space="preserve">CHYTIL Daniel </v>
      </c>
      <c r="E71" s="67" t="str">
        <f t="shared" si="14"/>
        <v xml:space="preserve">SKC TUFO PROSTĚJOV </v>
      </c>
      <c r="F71" s="68">
        <f t="shared" si="15"/>
        <v>13150</v>
      </c>
      <c r="G71" s="69" t="str">
        <f t="shared" si="16"/>
        <v>JUNIOR*</v>
      </c>
      <c r="H71" s="69" t="str">
        <f t="shared" si="17"/>
        <v>SKC</v>
      </c>
      <c r="I71" s="70">
        <v>0.18180555555555555</v>
      </c>
      <c r="J71" s="33">
        <f t="shared" si="18"/>
        <v>7.2916666666666963E-4</v>
      </c>
      <c r="K71" s="33">
        <f t="shared" si="19"/>
        <v>0</v>
      </c>
      <c r="M71" s="33"/>
      <c r="N71" s="33"/>
      <c r="O71" s="33">
        <f t="shared" si="20"/>
        <v>0.19442129629629629</v>
      </c>
      <c r="P71" s="203">
        <f t="shared" si="21"/>
        <v>0.37622685185185184</v>
      </c>
      <c r="R71" s="178">
        <v>122</v>
      </c>
      <c r="S71" s="179">
        <v>60</v>
      </c>
      <c r="T71" s="177">
        <f t="shared" si="11"/>
        <v>122</v>
      </c>
      <c r="U71" s="180">
        <v>1</v>
      </c>
      <c r="V71" s="181">
        <v>75</v>
      </c>
      <c r="W71" s="177">
        <f t="shared" si="22"/>
        <v>1</v>
      </c>
    </row>
    <row r="72" spans="1:23" s="71" customFormat="1" ht="13.7" customHeight="1" x14ac:dyDescent="0.25">
      <c r="A72" s="55">
        <v>61</v>
      </c>
      <c r="B72" s="115">
        <v>113</v>
      </c>
      <c r="C72" s="65" t="str">
        <f t="shared" si="12"/>
        <v>GER19961002</v>
      </c>
      <c r="D72" s="66" t="str">
        <f t="shared" si="13"/>
        <v>ROHDE Louis</v>
      </c>
      <c r="E72" s="67" t="str">
        <f t="shared" si="14"/>
        <v>TEAM BRANDENBURG - RSC COTTBUS</v>
      </c>
      <c r="F72" s="68" t="str">
        <f t="shared" si="15"/>
        <v>062094-11</v>
      </c>
      <c r="G72" s="69" t="str">
        <f t="shared" si="16"/>
        <v>JUNIOR</v>
      </c>
      <c r="H72" s="69" t="str">
        <f t="shared" si="17"/>
        <v>COT</v>
      </c>
      <c r="I72" s="70">
        <v>0.18180555555555555</v>
      </c>
      <c r="J72" s="33">
        <f t="shared" si="18"/>
        <v>7.2916666666666963E-4</v>
      </c>
      <c r="K72" s="33">
        <f t="shared" si="19"/>
        <v>0</v>
      </c>
      <c r="M72" s="33"/>
      <c r="N72" s="33"/>
      <c r="O72" s="33">
        <f t="shared" si="20"/>
        <v>0.18986111111111112</v>
      </c>
      <c r="P72" s="203">
        <f t="shared" si="21"/>
        <v>0.3716666666666667</v>
      </c>
      <c r="R72" s="178">
        <v>113</v>
      </c>
      <c r="S72" s="179">
        <v>61</v>
      </c>
      <c r="T72" s="177">
        <f t="shared" si="11"/>
        <v>113</v>
      </c>
      <c r="U72" s="180">
        <v>1</v>
      </c>
      <c r="V72" s="181">
        <v>76</v>
      </c>
      <c r="W72" s="177">
        <f t="shared" si="22"/>
        <v>1</v>
      </c>
    </row>
    <row r="73" spans="1:23" s="71" customFormat="1" ht="13.7" customHeight="1" x14ac:dyDescent="0.25">
      <c r="A73" s="55">
        <v>62</v>
      </c>
      <c r="B73" s="115">
        <v>10</v>
      </c>
      <c r="C73" s="65" t="str">
        <f t="shared" si="12"/>
        <v>GER19970316</v>
      </c>
      <c r="D73" s="66" t="str">
        <f t="shared" si="13"/>
        <v>WELTZ Niclas</v>
      </c>
      <c r="E73" s="67" t="str">
        <f t="shared" si="14"/>
        <v>RSC TURBINE ERFURT</v>
      </c>
      <c r="F73" s="68" t="str">
        <f t="shared" si="15"/>
        <v>THÜ173103</v>
      </c>
      <c r="G73" s="69" t="str">
        <f t="shared" si="16"/>
        <v>JUNIOR*</v>
      </c>
      <c r="H73" s="69" t="str">
        <f t="shared" si="17"/>
        <v>TUR</v>
      </c>
      <c r="I73" s="70">
        <v>0.18180555555555555</v>
      </c>
      <c r="J73" s="33">
        <f t="shared" si="18"/>
        <v>7.2916666666666963E-4</v>
      </c>
      <c r="K73" s="33">
        <f t="shared" si="19"/>
        <v>0</v>
      </c>
      <c r="M73" s="33"/>
      <c r="N73" s="33"/>
      <c r="O73" s="33">
        <f t="shared" si="20"/>
        <v>0.18986111111111112</v>
      </c>
      <c r="P73" s="203">
        <f t="shared" si="21"/>
        <v>0.3716666666666667</v>
      </c>
      <c r="R73" s="178">
        <v>10</v>
      </c>
      <c r="S73" s="179">
        <v>62</v>
      </c>
      <c r="T73" s="177">
        <f t="shared" si="11"/>
        <v>10</v>
      </c>
      <c r="U73" s="180">
        <v>1</v>
      </c>
      <c r="V73" s="181">
        <v>77</v>
      </c>
      <c r="W73" s="177">
        <f t="shared" si="22"/>
        <v>1</v>
      </c>
    </row>
    <row r="74" spans="1:23" s="71" customFormat="1" ht="13.7" customHeight="1" x14ac:dyDescent="0.25">
      <c r="A74" s="55">
        <v>63</v>
      </c>
      <c r="B74" s="115">
        <v>58</v>
      </c>
      <c r="C74" s="65" t="str">
        <f t="shared" si="12"/>
        <v>CZE19970902</v>
      </c>
      <c r="D74" s="66" t="str">
        <f t="shared" si="13"/>
        <v xml:space="preserve">VÝVODA Jan </v>
      </c>
      <c r="E74" s="67" t="str">
        <f t="shared" si="14"/>
        <v xml:space="preserve">TJ SIGMA HRANICE </v>
      </c>
      <c r="F74" s="68">
        <f t="shared" si="15"/>
        <v>7780</v>
      </c>
      <c r="G74" s="69" t="str">
        <f t="shared" si="16"/>
        <v>JUNIOR*</v>
      </c>
      <c r="H74" s="69" t="str">
        <f t="shared" si="17"/>
        <v>GLI</v>
      </c>
      <c r="I74" s="70">
        <v>0.18180555555555555</v>
      </c>
      <c r="J74" s="33">
        <f t="shared" si="18"/>
        <v>7.2916666666666963E-4</v>
      </c>
      <c r="K74" s="33">
        <f t="shared" si="19"/>
        <v>3.4722222222222222E-5</v>
      </c>
      <c r="M74" s="33">
        <v>3.4722222222222222E-5</v>
      </c>
      <c r="N74" s="33"/>
      <c r="O74" s="33">
        <f t="shared" si="20"/>
        <v>0.18975694444444444</v>
      </c>
      <c r="P74" s="203">
        <f t="shared" si="21"/>
        <v>0.37152777777777779</v>
      </c>
      <c r="R74" s="178">
        <v>58</v>
      </c>
      <c r="S74" s="179">
        <v>63</v>
      </c>
      <c r="T74" s="177">
        <f t="shared" si="11"/>
        <v>58</v>
      </c>
      <c r="U74" s="180">
        <v>1</v>
      </c>
      <c r="V74" s="181">
        <v>78</v>
      </c>
      <c r="W74" s="177">
        <f t="shared" si="22"/>
        <v>1</v>
      </c>
    </row>
    <row r="75" spans="1:23" s="71" customFormat="1" ht="13.7" customHeight="1" x14ac:dyDescent="0.25">
      <c r="A75" s="55">
        <v>64</v>
      </c>
      <c r="B75" s="115">
        <v>9</v>
      </c>
      <c r="C75" s="65" t="str">
        <f t="shared" si="12"/>
        <v>GER19980730</v>
      </c>
      <c r="D75" s="66" t="str">
        <f t="shared" si="13"/>
        <v>PLUNTKE Moritz</v>
      </c>
      <c r="E75" s="67" t="str">
        <f t="shared" si="14"/>
        <v>RSC TURBINE ERFURT</v>
      </c>
      <c r="F75" s="68" t="str">
        <f t="shared" si="15"/>
        <v>THÜ173593</v>
      </c>
      <c r="G75" s="69" t="str">
        <f t="shared" si="16"/>
        <v>CADET</v>
      </c>
      <c r="H75" s="69" t="str">
        <f t="shared" si="17"/>
        <v>TUR</v>
      </c>
      <c r="I75" s="70">
        <v>0.18180555555555555</v>
      </c>
      <c r="J75" s="33">
        <f t="shared" si="18"/>
        <v>7.2916666666666963E-4</v>
      </c>
      <c r="K75" s="33">
        <f t="shared" si="19"/>
        <v>0</v>
      </c>
      <c r="M75" s="33"/>
      <c r="N75" s="33"/>
      <c r="O75" s="33">
        <f t="shared" si="20"/>
        <v>0.18986111111111112</v>
      </c>
      <c r="P75" s="203">
        <f t="shared" si="21"/>
        <v>0.3716666666666667</v>
      </c>
      <c r="R75" s="178">
        <v>9</v>
      </c>
      <c r="S75" s="179">
        <v>64</v>
      </c>
      <c r="T75" s="177">
        <f t="shared" si="11"/>
        <v>9</v>
      </c>
      <c r="U75" s="180">
        <v>1</v>
      </c>
      <c r="V75" s="181">
        <v>79</v>
      </c>
      <c r="W75" s="177">
        <f t="shared" si="22"/>
        <v>1</v>
      </c>
    </row>
    <row r="76" spans="1:23" s="71" customFormat="1" ht="13.7" customHeight="1" x14ac:dyDescent="0.25">
      <c r="A76" s="55">
        <v>65</v>
      </c>
      <c r="B76" s="115">
        <v>25</v>
      </c>
      <c r="C76" s="65" t="e">
        <f t="shared" ref="C76:C107" si="23">VLOOKUP(B76,STARTOVKA,2,0)</f>
        <v>#N/A</v>
      </c>
      <c r="D76" s="66" t="e">
        <f t="shared" ref="D76:D107" si="24">VLOOKUP(B76,STARTOVKA,3,0)</f>
        <v>#N/A</v>
      </c>
      <c r="E76" s="67" t="e">
        <f t="shared" ref="E76:E107" si="25">VLOOKUP(B76,STARTOVKA,4,0)</f>
        <v>#N/A</v>
      </c>
      <c r="F76" s="68" t="e">
        <f t="shared" ref="F76:F107" si="26">VLOOKUP(B76,STARTOVKA,5,0)</f>
        <v>#N/A</v>
      </c>
      <c r="G76" s="69" t="e">
        <f t="shared" ref="G76:G107" si="27">VLOOKUP(B76,STARTOVKA,6,0)</f>
        <v>#N/A</v>
      </c>
      <c r="H76" s="69" t="e">
        <f t="shared" ref="H76:H107" si="28">VLOOKUP(B76,STARTOVKA,7,0)</f>
        <v>#N/A</v>
      </c>
      <c r="I76" s="70">
        <v>0.18180555555555555</v>
      </c>
      <c r="J76" s="33">
        <f t="shared" ref="J76:J107" si="29">I76-$I$12</f>
        <v>7.2916666666666963E-4</v>
      </c>
      <c r="K76" s="33">
        <f t="shared" ref="K76:K107" si="30">M76+N76</f>
        <v>0</v>
      </c>
      <c r="M76" s="33"/>
      <c r="N76" s="33"/>
      <c r="O76" s="33">
        <f t="shared" ref="O76:O107" si="31">VLOOKUP(B76,ACTIVERIDERS2,8,0)</f>
        <v>0.18986111111111112</v>
      </c>
      <c r="P76" s="203">
        <f t="shared" ref="P76:P107" si="32">I76-K76+O76</f>
        <v>0.3716666666666667</v>
      </c>
      <c r="R76" s="178">
        <v>25</v>
      </c>
      <c r="S76" s="179">
        <v>65</v>
      </c>
      <c r="T76" s="177">
        <f t="shared" si="11"/>
        <v>25</v>
      </c>
      <c r="U76" s="180">
        <v>1</v>
      </c>
      <c r="V76" s="181">
        <v>80</v>
      </c>
      <c r="W76" s="177">
        <f t="shared" ref="W76:W107" si="33">SUMIF(T:T,V:V,U:U)</f>
        <v>1</v>
      </c>
    </row>
    <row r="77" spans="1:23" s="71" customFormat="1" ht="13.7" customHeight="1" x14ac:dyDescent="0.25">
      <c r="A77" s="55">
        <v>66</v>
      </c>
      <c r="B77" s="115">
        <v>123</v>
      </c>
      <c r="C77" s="65" t="str">
        <f t="shared" si="23"/>
        <v>CZE19971015</v>
      </c>
      <c r="D77" s="66" t="str">
        <f t="shared" si="24"/>
        <v xml:space="preserve">STRUPEK Matyáš </v>
      </c>
      <c r="E77" s="67" t="str">
        <f t="shared" si="25"/>
        <v xml:space="preserve">SKC TUFO PROSTĚJOV </v>
      </c>
      <c r="F77" s="68">
        <f t="shared" si="26"/>
        <v>11747</v>
      </c>
      <c r="G77" s="69" t="str">
        <f t="shared" si="27"/>
        <v>JUNIOR*</v>
      </c>
      <c r="H77" s="69" t="str">
        <f t="shared" si="28"/>
        <v>SKC</v>
      </c>
      <c r="I77" s="70">
        <v>0.18180555555555555</v>
      </c>
      <c r="J77" s="33">
        <f t="shared" si="29"/>
        <v>7.2916666666666963E-4</v>
      </c>
      <c r="K77" s="33">
        <f t="shared" si="30"/>
        <v>0</v>
      </c>
      <c r="M77" s="33"/>
      <c r="N77" s="33"/>
      <c r="O77" s="33">
        <f t="shared" si="31"/>
        <v>0.18986111111111112</v>
      </c>
      <c r="P77" s="203">
        <f t="shared" si="32"/>
        <v>0.3716666666666667</v>
      </c>
      <c r="R77" s="178">
        <v>123</v>
      </c>
      <c r="S77" s="179">
        <v>66</v>
      </c>
      <c r="T77" s="177">
        <f t="shared" ref="T77:T119" si="34">IF(R77&lt;&gt;"",R77,"")</f>
        <v>123</v>
      </c>
      <c r="U77" s="180">
        <v>1</v>
      </c>
      <c r="V77" s="181">
        <v>82</v>
      </c>
      <c r="W77" s="177">
        <f t="shared" si="33"/>
        <v>1</v>
      </c>
    </row>
    <row r="78" spans="1:23" s="71" customFormat="1" ht="13.7" customHeight="1" x14ac:dyDescent="0.25">
      <c r="A78" s="55">
        <v>67</v>
      </c>
      <c r="B78" s="115">
        <v>82</v>
      </c>
      <c r="C78" s="65" t="str">
        <f t="shared" si="23"/>
        <v>CZE19960127</v>
      </c>
      <c r="D78" s="66" t="str">
        <f t="shared" si="24"/>
        <v xml:space="preserve">ŠIPOŠ Marek </v>
      </c>
      <c r="E78" s="67" t="str">
        <f t="shared" si="25"/>
        <v xml:space="preserve">TJ KOVO PRAHA </v>
      </c>
      <c r="F78" s="68">
        <f t="shared" si="26"/>
        <v>17984</v>
      </c>
      <c r="G78" s="69" t="str">
        <f t="shared" si="27"/>
        <v>JUNIOR</v>
      </c>
      <c r="H78" s="69" t="str">
        <f t="shared" si="28"/>
        <v>KOV</v>
      </c>
      <c r="I78" s="70">
        <v>0.18180555555555555</v>
      </c>
      <c r="J78" s="33">
        <f t="shared" si="29"/>
        <v>7.2916666666666963E-4</v>
      </c>
      <c r="K78" s="33">
        <f t="shared" si="30"/>
        <v>0</v>
      </c>
      <c r="M78" s="33"/>
      <c r="N78" s="33"/>
      <c r="O78" s="33">
        <f t="shared" si="31"/>
        <v>0.18986111111111112</v>
      </c>
      <c r="P78" s="203">
        <f t="shared" si="32"/>
        <v>0.3716666666666667</v>
      </c>
      <c r="R78" s="178">
        <v>82</v>
      </c>
      <c r="S78" s="179">
        <v>67</v>
      </c>
      <c r="T78" s="177">
        <f t="shared" si="34"/>
        <v>82</v>
      </c>
      <c r="U78" s="180">
        <v>1</v>
      </c>
      <c r="V78" s="181">
        <v>83</v>
      </c>
      <c r="W78" s="177">
        <f t="shared" si="33"/>
        <v>1</v>
      </c>
    </row>
    <row r="79" spans="1:23" s="71" customFormat="1" ht="13.7" customHeight="1" x14ac:dyDescent="0.25">
      <c r="A79" s="55">
        <v>68</v>
      </c>
      <c r="B79" s="115">
        <v>92</v>
      </c>
      <c r="C79" s="65" t="str">
        <f t="shared" si="23"/>
        <v>CZE19970414</v>
      </c>
      <c r="D79" s="66" t="str">
        <f t="shared" si="24"/>
        <v xml:space="preserve">DVOŘÁK Jakub </v>
      </c>
      <c r="E79" s="67" t="str">
        <f t="shared" si="25"/>
        <v xml:space="preserve">TJ FAVORIT BRNO </v>
      </c>
      <c r="F79" s="68">
        <f t="shared" si="26"/>
        <v>14284</v>
      </c>
      <c r="G79" s="69" t="str">
        <f t="shared" si="27"/>
        <v>JUNIOR*</v>
      </c>
      <c r="H79" s="69" t="str">
        <f t="shared" si="28"/>
        <v>FAV</v>
      </c>
      <c r="I79" s="70">
        <v>0.18180555555555555</v>
      </c>
      <c r="J79" s="33">
        <f t="shared" si="29"/>
        <v>7.2916666666666963E-4</v>
      </c>
      <c r="K79" s="33">
        <f t="shared" si="30"/>
        <v>0</v>
      </c>
      <c r="M79" s="33"/>
      <c r="N79" s="33"/>
      <c r="O79" s="33">
        <f t="shared" si="31"/>
        <v>0.18986111111111112</v>
      </c>
      <c r="P79" s="203">
        <f t="shared" si="32"/>
        <v>0.3716666666666667</v>
      </c>
      <c r="R79" s="178">
        <v>92</v>
      </c>
      <c r="S79" s="179">
        <v>68</v>
      </c>
      <c r="T79" s="177">
        <f t="shared" si="34"/>
        <v>92</v>
      </c>
      <c r="U79" s="180">
        <v>1</v>
      </c>
      <c r="V79" s="181">
        <v>84</v>
      </c>
      <c r="W79" s="177">
        <f t="shared" si="33"/>
        <v>1</v>
      </c>
    </row>
    <row r="80" spans="1:23" s="71" customFormat="1" ht="13.7" customHeight="1" x14ac:dyDescent="0.25">
      <c r="A80" s="55">
        <v>69</v>
      </c>
      <c r="B80" s="115">
        <v>66</v>
      </c>
      <c r="C80" s="65" t="str">
        <f t="shared" si="23"/>
        <v>POL19980719</v>
      </c>
      <c r="D80" s="66" t="str">
        <f t="shared" si="24"/>
        <v>NOWAK Michał</v>
      </c>
      <c r="E80" s="67" t="str">
        <f t="shared" si="25"/>
        <v xml:space="preserve">DSR AUTHOR GÓRNIK WAŁBRZYCH </v>
      </c>
      <c r="F80" s="68" t="str">
        <f t="shared" si="26"/>
        <v>DLS163</v>
      </c>
      <c r="G80" s="69" t="str">
        <f t="shared" si="27"/>
        <v>CADET</v>
      </c>
      <c r="H80" s="69" t="str">
        <f t="shared" si="28"/>
        <v>GOR</v>
      </c>
      <c r="I80" s="70">
        <v>0.18180555555555555</v>
      </c>
      <c r="J80" s="33">
        <f t="shared" si="29"/>
        <v>7.2916666666666963E-4</v>
      </c>
      <c r="K80" s="33">
        <f t="shared" si="30"/>
        <v>0</v>
      </c>
      <c r="M80" s="33"/>
      <c r="N80" s="33"/>
      <c r="O80" s="33">
        <f t="shared" si="31"/>
        <v>0.18986111111111112</v>
      </c>
      <c r="P80" s="203">
        <f t="shared" si="32"/>
        <v>0.3716666666666667</v>
      </c>
      <c r="R80" s="178">
        <v>66</v>
      </c>
      <c r="S80" s="179">
        <v>69</v>
      </c>
      <c r="T80" s="177">
        <f t="shared" si="34"/>
        <v>66</v>
      </c>
      <c r="U80" s="180">
        <v>1</v>
      </c>
      <c r="V80" s="181">
        <v>85</v>
      </c>
      <c r="W80" s="177">
        <f t="shared" si="33"/>
        <v>1</v>
      </c>
    </row>
    <row r="81" spans="1:23" s="71" customFormat="1" ht="13.7" customHeight="1" x14ac:dyDescent="0.25">
      <c r="A81" s="55">
        <v>70</v>
      </c>
      <c r="B81" s="115">
        <v>23</v>
      </c>
      <c r="C81" s="65" t="str">
        <f t="shared" si="23"/>
        <v>GER19981211</v>
      </c>
      <c r="D81" s="66" t="str">
        <f t="shared" si="24"/>
        <v>POUL Rudolph</v>
      </c>
      <c r="E81" s="67" t="str">
        <f t="shared" si="25"/>
        <v>RG BERLIN</v>
      </c>
      <c r="F81" s="68" t="str">
        <f t="shared" si="26"/>
        <v>BER 032411</v>
      </c>
      <c r="G81" s="69" t="str">
        <f t="shared" si="27"/>
        <v>CADET</v>
      </c>
      <c r="H81" s="69" t="str">
        <f t="shared" si="28"/>
        <v>RGB</v>
      </c>
      <c r="I81" s="70">
        <v>0.18204861111111112</v>
      </c>
      <c r="J81" s="33">
        <f t="shared" si="29"/>
        <v>9.7222222222223542E-4</v>
      </c>
      <c r="K81" s="33">
        <f t="shared" si="30"/>
        <v>0</v>
      </c>
      <c r="M81" s="33"/>
      <c r="N81" s="33"/>
      <c r="O81" s="33">
        <f t="shared" si="31"/>
        <v>0.19555555555555554</v>
      </c>
      <c r="P81" s="203">
        <f t="shared" si="32"/>
        <v>0.37760416666666663</v>
      </c>
      <c r="R81" s="178">
        <v>23</v>
      </c>
      <c r="S81" s="179">
        <v>70</v>
      </c>
      <c r="T81" s="177">
        <f t="shared" si="34"/>
        <v>23</v>
      </c>
      <c r="U81" s="180">
        <v>1</v>
      </c>
      <c r="V81" s="181">
        <v>86</v>
      </c>
      <c r="W81" s="177">
        <f t="shared" si="33"/>
        <v>1</v>
      </c>
    </row>
    <row r="82" spans="1:23" s="71" customFormat="1" ht="13.7" customHeight="1" x14ac:dyDescent="0.25">
      <c r="A82" s="55">
        <v>71</v>
      </c>
      <c r="B82" s="115">
        <v>33</v>
      </c>
      <c r="C82" s="65" t="str">
        <f t="shared" si="23"/>
        <v>CZE19970913</v>
      </c>
      <c r="D82" s="66" t="str">
        <f t="shared" si="24"/>
        <v xml:space="preserve">VOJÍŘ Jaroslav </v>
      </c>
      <c r="E82" s="67" t="str">
        <f t="shared" si="25"/>
        <v xml:space="preserve">REMERX - MERIDA TEAM KOLÍN </v>
      </c>
      <c r="F82" s="68">
        <f t="shared" si="26"/>
        <v>12178</v>
      </c>
      <c r="G82" s="69" t="str">
        <f t="shared" si="27"/>
        <v>JUNIOR*</v>
      </c>
      <c r="H82" s="69" t="str">
        <f t="shared" si="28"/>
        <v>REM</v>
      </c>
      <c r="I82" s="70">
        <v>0.18204861111111112</v>
      </c>
      <c r="J82" s="33">
        <f t="shared" si="29"/>
        <v>9.7222222222223542E-4</v>
      </c>
      <c r="K82" s="33">
        <f t="shared" si="30"/>
        <v>0</v>
      </c>
      <c r="M82" s="33"/>
      <c r="N82" s="33"/>
      <c r="O82" s="33">
        <f t="shared" si="31"/>
        <v>0.19274305555555554</v>
      </c>
      <c r="P82" s="203">
        <f t="shared" si="32"/>
        <v>0.37479166666666663</v>
      </c>
      <c r="R82" s="178">
        <v>33</v>
      </c>
      <c r="S82" s="179">
        <v>71</v>
      </c>
      <c r="T82" s="177">
        <f t="shared" si="34"/>
        <v>33</v>
      </c>
      <c r="U82" s="180">
        <v>1</v>
      </c>
      <c r="V82" s="181">
        <v>87</v>
      </c>
      <c r="W82" s="177">
        <f t="shared" si="33"/>
        <v>1</v>
      </c>
    </row>
    <row r="83" spans="1:23" s="71" customFormat="1" ht="13.7" customHeight="1" x14ac:dyDescent="0.25">
      <c r="A83" s="55">
        <v>72</v>
      </c>
      <c r="B83" s="115">
        <v>79</v>
      </c>
      <c r="C83" s="65" t="e">
        <f t="shared" si="23"/>
        <v>#N/A</v>
      </c>
      <c r="D83" s="66" t="e">
        <f t="shared" si="24"/>
        <v>#N/A</v>
      </c>
      <c r="E83" s="67" t="e">
        <f t="shared" si="25"/>
        <v>#N/A</v>
      </c>
      <c r="F83" s="68" t="e">
        <f t="shared" si="26"/>
        <v>#N/A</v>
      </c>
      <c r="G83" s="69" t="e">
        <f t="shared" si="27"/>
        <v>#N/A</v>
      </c>
      <c r="H83" s="69" t="e">
        <f t="shared" si="28"/>
        <v>#N/A</v>
      </c>
      <c r="I83" s="70">
        <v>0.18234953703703705</v>
      </c>
      <c r="J83" s="33">
        <f t="shared" si="29"/>
        <v>1.2731481481481621E-3</v>
      </c>
      <c r="K83" s="33">
        <f t="shared" si="30"/>
        <v>0</v>
      </c>
      <c r="M83" s="33"/>
      <c r="N83" s="33"/>
      <c r="O83" s="33">
        <f t="shared" si="31"/>
        <v>0.18986111111111112</v>
      </c>
      <c r="P83" s="203">
        <f t="shared" si="32"/>
        <v>0.37221064814814819</v>
      </c>
      <c r="R83" s="178">
        <v>79</v>
      </c>
      <c r="S83" s="179">
        <v>72</v>
      </c>
      <c r="T83" s="177">
        <f t="shared" si="34"/>
        <v>79</v>
      </c>
      <c r="U83" s="180">
        <v>1</v>
      </c>
      <c r="V83" s="181">
        <v>88</v>
      </c>
      <c r="W83" s="177">
        <f t="shared" si="33"/>
        <v>1</v>
      </c>
    </row>
    <row r="84" spans="1:23" s="71" customFormat="1" ht="13.7" customHeight="1" x14ac:dyDescent="0.25">
      <c r="A84" s="55">
        <v>73</v>
      </c>
      <c r="B84" s="115">
        <v>114</v>
      </c>
      <c r="C84" s="65" t="str">
        <f t="shared" si="23"/>
        <v>GER19960823</v>
      </c>
      <c r="D84" s="66" t="str">
        <f t="shared" si="24"/>
        <v>SCHLOTT Julius</v>
      </c>
      <c r="E84" s="67" t="str">
        <f t="shared" si="25"/>
        <v>TEAM BRANDENBURG - RSC COTTBUS</v>
      </c>
      <c r="F84" s="68" t="str">
        <f t="shared" si="26"/>
        <v>044086-11</v>
      </c>
      <c r="G84" s="69" t="str">
        <f t="shared" si="27"/>
        <v>JUNIOR</v>
      </c>
      <c r="H84" s="69" t="str">
        <f t="shared" si="28"/>
        <v>COT</v>
      </c>
      <c r="I84" s="70">
        <v>0.18251157407407406</v>
      </c>
      <c r="J84" s="33">
        <f t="shared" si="29"/>
        <v>1.4351851851851782E-3</v>
      </c>
      <c r="K84" s="33">
        <f t="shared" si="30"/>
        <v>0</v>
      </c>
      <c r="M84" s="33"/>
      <c r="N84" s="33"/>
      <c r="O84" s="33">
        <f t="shared" si="31"/>
        <v>0.19445601851851851</v>
      </c>
      <c r="P84" s="203">
        <f t="shared" si="32"/>
        <v>0.3769675925925926</v>
      </c>
      <c r="R84" s="178">
        <v>114</v>
      </c>
      <c r="S84" s="179">
        <v>73</v>
      </c>
      <c r="T84" s="177">
        <f t="shared" si="34"/>
        <v>114</v>
      </c>
      <c r="U84" s="180">
        <v>1</v>
      </c>
      <c r="V84" s="181">
        <v>89</v>
      </c>
      <c r="W84" s="177">
        <f t="shared" si="33"/>
        <v>1</v>
      </c>
    </row>
    <row r="85" spans="1:23" s="71" customFormat="1" ht="13.7" customHeight="1" x14ac:dyDescent="0.25">
      <c r="A85" s="55">
        <v>74</v>
      </c>
      <c r="B85" s="115">
        <v>30</v>
      </c>
      <c r="C85" s="65" t="e">
        <f t="shared" si="23"/>
        <v>#N/A</v>
      </c>
      <c r="D85" s="66" t="e">
        <f t="shared" si="24"/>
        <v>#N/A</v>
      </c>
      <c r="E85" s="67" t="e">
        <f t="shared" si="25"/>
        <v>#N/A</v>
      </c>
      <c r="F85" s="68" t="e">
        <f t="shared" si="26"/>
        <v>#N/A</v>
      </c>
      <c r="G85" s="69" t="e">
        <f t="shared" si="27"/>
        <v>#N/A</v>
      </c>
      <c r="H85" s="69" t="e">
        <f t="shared" si="28"/>
        <v>#N/A</v>
      </c>
      <c r="I85" s="70">
        <v>0.18282407407407408</v>
      </c>
      <c r="J85" s="33">
        <f t="shared" si="29"/>
        <v>1.7476851851851993E-3</v>
      </c>
      <c r="K85" s="33">
        <f t="shared" si="30"/>
        <v>0</v>
      </c>
      <c r="M85" s="33"/>
      <c r="N85" s="33"/>
      <c r="O85" s="33">
        <f t="shared" si="31"/>
        <v>0.18986111111111112</v>
      </c>
      <c r="P85" s="203">
        <f t="shared" si="32"/>
        <v>0.37268518518518523</v>
      </c>
      <c r="R85" s="178">
        <v>30</v>
      </c>
      <c r="S85" s="179">
        <v>74</v>
      </c>
      <c r="T85" s="177">
        <f>IF(R85&lt;&gt;"",R85,"")</f>
        <v>30</v>
      </c>
      <c r="U85" s="180">
        <v>1</v>
      </c>
      <c r="V85" s="181">
        <v>90</v>
      </c>
      <c r="W85" s="177">
        <f t="shared" si="33"/>
        <v>1</v>
      </c>
    </row>
    <row r="86" spans="1:23" s="71" customFormat="1" ht="13.7" customHeight="1" x14ac:dyDescent="0.25">
      <c r="A86" s="55">
        <v>75</v>
      </c>
      <c r="B86" s="115">
        <v>90</v>
      </c>
      <c r="C86" s="65" t="e">
        <f t="shared" si="23"/>
        <v>#N/A</v>
      </c>
      <c r="D86" s="66" t="e">
        <f t="shared" si="24"/>
        <v>#N/A</v>
      </c>
      <c r="E86" s="67" t="e">
        <f t="shared" si="25"/>
        <v>#N/A</v>
      </c>
      <c r="F86" s="68" t="e">
        <f t="shared" si="26"/>
        <v>#N/A</v>
      </c>
      <c r="G86" s="69" t="e">
        <f t="shared" si="27"/>
        <v>#N/A</v>
      </c>
      <c r="H86" s="69" t="e">
        <f t="shared" si="28"/>
        <v>#N/A</v>
      </c>
      <c r="I86" s="70">
        <v>0.18282407407407408</v>
      </c>
      <c r="J86" s="33">
        <f t="shared" si="29"/>
        <v>1.7476851851851993E-3</v>
      </c>
      <c r="K86" s="33">
        <f t="shared" si="30"/>
        <v>0</v>
      </c>
      <c r="M86" s="33"/>
      <c r="N86" s="33"/>
      <c r="O86" s="33">
        <f t="shared" si="31"/>
        <v>0.18986111111111112</v>
      </c>
      <c r="P86" s="203">
        <f t="shared" si="32"/>
        <v>0.37268518518518523</v>
      </c>
      <c r="R86" s="178">
        <v>90</v>
      </c>
      <c r="S86" s="179">
        <v>75</v>
      </c>
      <c r="T86" s="177">
        <f>IF(R86&lt;&gt;"",R86,"")</f>
        <v>90</v>
      </c>
      <c r="U86" s="180">
        <v>1</v>
      </c>
      <c r="V86" s="181">
        <v>91</v>
      </c>
      <c r="W86" s="177">
        <f t="shared" si="33"/>
        <v>1</v>
      </c>
    </row>
    <row r="87" spans="1:23" s="71" customFormat="1" ht="13.7" customHeight="1" x14ac:dyDescent="0.25">
      <c r="A87" s="55">
        <v>76</v>
      </c>
      <c r="B87" s="115">
        <v>129</v>
      </c>
      <c r="C87" s="65" t="e">
        <f t="shared" si="23"/>
        <v>#N/A</v>
      </c>
      <c r="D87" s="66" t="e">
        <f t="shared" si="24"/>
        <v>#N/A</v>
      </c>
      <c r="E87" s="67" t="e">
        <f t="shared" si="25"/>
        <v>#N/A</v>
      </c>
      <c r="F87" s="68" t="e">
        <f t="shared" si="26"/>
        <v>#N/A</v>
      </c>
      <c r="G87" s="69" t="e">
        <f t="shared" si="27"/>
        <v>#N/A</v>
      </c>
      <c r="H87" s="69" t="e">
        <f t="shared" si="28"/>
        <v>#N/A</v>
      </c>
      <c r="I87" s="70">
        <v>0.18282407407407408</v>
      </c>
      <c r="J87" s="33">
        <f t="shared" si="29"/>
        <v>1.7476851851851993E-3</v>
      </c>
      <c r="K87" s="33">
        <f t="shared" si="30"/>
        <v>0</v>
      </c>
      <c r="M87" s="33"/>
      <c r="N87" s="33"/>
      <c r="O87" s="33">
        <f t="shared" si="31"/>
        <v>0.19939814814814813</v>
      </c>
      <c r="P87" s="203">
        <f t="shared" si="32"/>
        <v>0.38222222222222224</v>
      </c>
      <c r="R87" s="178">
        <v>129</v>
      </c>
      <c r="S87" s="179">
        <v>76</v>
      </c>
      <c r="T87" s="177">
        <f>IF(R87&lt;&gt;"",R87,"")</f>
        <v>129</v>
      </c>
      <c r="U87" s="180">
        <v>1</v>
      </c>
      <c r="V87" s="181">
        <v>92</v>
      </c>
      <c r="W87" s="177">
        <f t="shared" si="33"/>
        <v>1</v>
      </c>
    </row>
    <row r="88" spans="1:23" s="71" customFormat="1" ht="13.7" customHeight="1" x14ac:dyDescent="0.25">
      <c r="A88" s="55">
        <v>77</v>
      </c>
      <c r="B88" s="115">
        <v>37</v>
      </c>
      <c r="C88" s="65" t="e">
        <f t="shared" si="23"/>
        <v>#N/A</v>
      </c>
      <c r="D88" s="66" t="e">
        <f t="shared" si="24"/>
        <v>#N/A</v>
      </c>
      <c r="E88" s="67" t="e">
        <f t="shared" si="25"/>
        <v>#N/A</v>
      </c>
      <c r="F88" s="68" t="e">
        <f t="shared" si="26"/>
        <v>#N/A</v>
      </c>
      <c r="G88" s="69" t="e">
        <f t="shared" si="27"/>
        <v>#N/A</v>
      </c>
      <c r="H88" s="69" t="e">
        <f t="shared" si="28"/>
        <v>#N/A</v>
      </c>
      <c r="I88" s="70">
        <v>0.18282407407407408</v>
      </c>
      <c r="J88" s="33">
        <f t="shared" si="29"/>
        <v>1.7476851851851993E-3</v>
      </c>
      <c r="K88" s="33">
        <f t="shared" si="30"/>
        <v>0</v>
      </c>
      <c r="M88" s="33"/>
      <c r="N88" s="33"/>
      <c r="O88" s="33">
        <f t="shared" si="31"/>
        <v>0.19790509259259259</v>
      </c>
      <c r="P88" s="203">
        <f t="shared" si="32"/>
        <v>0.38072916666666667</v>
      </c>
      <c r="R88" s="178">
        <v>37</v>
      </c>
      <c r="S88" s="179">
        <v>77</v>
      </c>
      <c r="T88" s="177">
        <f>IF(R88&lt;&gt;"",R88,"")</f>
        <v>37</v>
      </c>
      <c r="U88" s="180">
        <v>1</v>
      </c>
      <c r="V88" s="181">
        <v>93</v>
      </c>
      <c r="W88" s="177">
        <f t="shared" si="33"/>
        <v>1</v>
      </c>
    </row>
    <row r="89" spans="1:23" s="71" customFormat="1" ht="13.7" customHeight="1" x14ac:dyDescent="0.25">
      <c r="A89" s="55">
        <v>78</v>
      </c>
      <c r="B89" s="115">
        <v>120</v>
      </c>
      <c r="C89" s="65" t="e">
        <f t="shared" si="23"/>
        <v>#N/A</v>
      </c>
      <c r="D89" s="66" t="e">
        <f t="shared" si="24"/>
        <v>#N/A</v>
      </c>
      <c r="E89" s="67" t="e">
        <f t="shared" si="25"/>
        <v>#N/A</v>
      </c>
      <c r="F89" s="68" t="e">
        <f t="shared" si="26"/>
        <v>#N/A</v>
      </c>
      <c r="G89" s="69" t="e">
        <f t="shared" si="27"/>
        <v>#N/A</v>
      </c>
      <c r="H89" s="69" t="e">
        <f t="shared" si="28"/>
        <v>#N/A</v>
      </c>
      <c r="I89" s="70">
        <v>0.18180555555555555</v>
      </c>
      <c r="J89" s="33">
        <f t="shared" si="29"/>
        <v>7.2916666666666963E-4</v>
      </c>
      <c r="K89" s="33">
        <f t="shared" si="30"/>
        <v>0</v>
      </c>
      <c r="M89" s="33"/>
      <c r="N89" s="33"/>
      <c r="O89" s="33">
        <f t="shared" si="31"/>
        <v>0.19643518518518516</v>
      </c>
      <c r="P89" s="203">
        <f t="shared" si="32"/>
        <v>0.37824074074074071</v>
      </c>
      <c r="R89" s="178">
        <v>120</v>
      </c>
      <c r="S89" s="179">
        <v>78</v>
      </c>
      <c r="T89" s="177">
        <f>IF(R89&lt;&gt;"",R89,"")</f>
        <v>120</v>
      </c>
      <c r="U89" s="180">
        <v>1</v>
      </c>
      <c r="V89" s="181">
        <v>94</v>
      </c>
      <c r="W89" s="177">
        <f t="shared" si="33"/>
        <v>1</v>
      </c>
    </row>
    <row r="90" spans="1:23" s="71" customFormat="1" ht="13.7" customHeight="1" x14ac:dyDescent="0.25">
      <c r="A90" s="55">
        <v>79</v>
      </c>
      <c r="B90" s="115">
        <v>128</v>
      </c>
      <c r="C90" s="65" t="e">
        <f t="shared" si="23"/>
        <v>#N/A</v>
      </c>
      <c r="D90" s="66" t="e">
        <f t="shared" si="24"/>
        <v>#N/A</v>
      </c>
      <c r="E90" s="67" t="e">
        <f t="shared" si="25"/>
        <v>#N/A</v>
      </c>
      <c r="F90" s="68" t="e">
        <f t="shared" si="26"/>
        <v>#N/A</v>
      </c>
      <c r="G90" s="69" t="e">
        <f t="shared" si="27"/>
        <v>#N/A</v>
      </c>
      <c r="H90" s="69" t="e">
        <f t="shared" si="28"/>
        <v>#N/A</v>
      </c>
      <c r="I90" s="70">
        <v>0.18405092592592595</v>
      </c>
      <c r="J90" s="33">
        <f t="shared" si="29"/>
        <v>2.9745370370370672E-3</v>
      </c>
      <c r="K90" s="33">
        <f t="shared" si="30"/>
        <v>0</v>
      </c>
      <c r="M90" s="33"/>
      <c r="N90" s="33"/>
      <c r="O90" s="33">
        <f t="shared" si="31"/>
        <v>0.19266203703703705</v>
      </c>
      <c r="P90" s="203">
        <f t="shared" si="32"/>
        <v>0.37671296296296297</v>
      </c>
      <c r="R90" s="178">
        <v>128</v>
      </c>
      <c r="S90" s="179">
        <v>79</v>
      </c>
      <c r="T90" s="177">
        <f t="shared" si="34"/>
        <v>128</v>
      </c>
      <c r="U90" s="180">
        <v>1</v>
      </c>
      <c r="V90" s="181">
        <v>95</v>
      </c>
      <c r="W90" s="177">
        <f t="shared" si="33"/>
        <v>0</v>
      </c>
    </row>
    <row r="91" spans="1:23" s="71" customFormat="1" ht="13.7" customHeight="1" x14ac:dyDescent="0.25">
      <c r="A91" s="55">
        <v>80</v>
      </c>
      <c r="B91" s="115">
        <v>109</v>
      </c>
      <c r="C91" s="65" t="e">
        <f t="shared" si="23"/>
        <v>#N/A</v>
      </c>
      <c r="D91" s="66" t="e">
        <f t="shared" si="24"/>
        <v>#N/A</v>
      </c>
      <c r="E91" s="67" t="e">
        <f t="shared" si="25"/>
        <v>#N/A</v>
      </c>
      <c r="F91" s="68" t="e">
        <f t="shared" si="26"/>
        <v>#N/A</v>
      </c>
      <c r="G91" s="69" t="e">
        <f t="shared" si="27"/>
        <v>#N/A</v>
      </c>
      <c r="H91" s="69" t="e">
        <f t="shared" si="28"/>
        <v>#N/A</v>
      </c>
      <c r="I91" s="70">
        <v>0.18414351851851851</v>
      </c>
      <c r="J91" s="33">
        <f t="shared" si="29"/>
        <v>3.067129629629628E-3</v>
      </c>
      <c r="K91" s="33">
        <f t="shared" si="30"/>
        <v>1.1574074074074073E-5</v>
      </c>
      <c r="M91" s="33">
        <v>1.1574074074074073E-5</v>
      </c>
      <c r="N91" s="33"/>
      <c r="O91" s="33">
        <f t="shared" si="31"/>
        <v>0.19231481481481483</v>
      </c>
      <c r="P91" s="203">
        <f t="shared" si="32"/>
        <v>0.3764467592592593</v>
      </c>
      <c r="R91" s="178">
        <v>109</v>
      </c>
      <c r="S91" s="179">
        <v>80</v>
      </c>
      <c r="T91" s="177">
        <f t="shared" si="34"/>
        <v>109</v>
      </c>
      <c r="U91" s="180">
        <v>1</v>
      </c>
      <c r="V91" s="181">
        <v>96</v>
      </c>
      <c r="W91" s="177">
        <f t="shared" si="33"/>
        <v>1</v>
      </c>
    </row>
    <row r="92" spans="1:23" s="71" customFormat="1" ht="13.7" customHeight="1" x14ac:dyDescent="0.25">
      <c r="A92" s="55">
        <v>81</v>
      </c>
      <c r="B92" s="115">
        <v>68</v>
      </c>
      <c r="C92" s="65" t="e">
        <f t="shared" si="23"/>
        <v>#N/A</v>
      </c>
      <c r="D92" s="66" t="e">
        <f t="shared" si="24"/>
        <v>#N/A</v>
      </c>
      <c r="E92" s="67" t="e">
        <f t="shared" si="25"/>
        <v>#N/A</v>
      </c>
      <c r="F92" s="68" t="e">
        <f t="shared" si="26"/>
        <v>#N/A</v>
      </c>
      <c r="G92" s="69" t="e">
        <f t="shared" si="27"/>
        <v>#N/A</v>
      </c>
      <c r="H92" s="69" t="e">
        <f t="shared" si="28"/>
        <v>#N/A</v>
      </c>
      <c r="I92" s="70">
        <v>0.18414351851851851</v>
      </c>
      <c r="J92" s="33">
        <f t="shared" si="29"/>
        <v>3.067129629629628E-3</v>
      </c>
      <c r="K92" s="33">
        <f t="shared" si="30"/>
        <v>0</v>
      </c>
      <c r="M92" s="33"/>
      <c r="N92" s="33"/>
      <c r="O92" s="33">
        <f t="shared" si="31"/>
        <v>0.19266203703703705</v>
      </c>
      <c r="P92" s="203">
        <f t="shared" si="32"/>
        <v>0.37680555555555556</v>
      </c>
      <c r="R92" s="178">
        <v>68</v>
      </c>
      <c r="S92" s="179">
        <v>81</v>
      </c>
      <c r="T92" s="177">
        <f t="shared" si="34"/>
        <v>68</v>
      </c>
      <c r="U92" s="180">
        <v>1</v>
      </c>
      <c r="V92" s="181">
        <v>99</v>
      </c>
      <c r="W92" s="177">
        <f t="shared" si="33"/>
        <v>1</v>
      </c>
    </row>
    <row r="93" spans="1:23" s="71" customFormat="1" ht="13.7" customHeight="1" x14ac:dyDescent="0.25">
      <c r="A93" s="55">
        <v>82</v>
      </c>
      <c r="B93" s="115">
        <v>110</v>
      </c>
      <c r="C93" s="65" t="e">
        <f t="shared" si="23"/>
        <v>#N/A</v>
      </c>
      <c r="D93" s="66" t="e">
        <f t="shared" si="24"/>
        <v>#N/A</v>
      </c>
      <c r="E93" s="67" t="e">
        <f t="shared" si="25"/>
        <v>#N/A</v>
      </c>
      <c r="F93" s="68" t="e">
        <f t="shared" si="26"/>
        <v>#N/A</v>
      </c>
      <c r="G93" s="69" t="e">
        <f t="shared" si="27"/>
        <v>#N/A</v>
      </c>
      <c r="H93" s="69" t="e">
        <f t="shared" si="28"/>
        <v>#N/A</v>
      </c>
      <c r="I93" s="70">
        <v>0.18414351851851851</v>
      </c>
      <c r="J93" s="33">
        <f t="shared" si="29"/>
        <v>3.067129629629628E-3</v>
      </c>
      <c r="K93" s="33">
        <f t="shared" si="30"/>
        <v>0</v>
      </c>
      <c r="M93" s="33"/>
      <c r="N93" s="33"/>
      <c r="O93" s="33">
        <f t="shared" si="31"/>
        <v>0.19524305555555554</v>
      </c>
      <c r="P93" s="203">
        <f t="shared" si="32"/>
        <v>0.37938657407407406</v>
      </c>
      <c r="R93" s="178">
        <v>110</v>
      </c>
      <c r="S93" s="179">
        <v>82</v>
      </c>
      <c r="T93" s="177">
        <f t="shared" si="34"/>
        <v>110</v>
      </c>
      <c r="U93" s="180">
        <v>1</v>
      </c>
      <c r="V93" s="181">
        <v>100</v>
      </c>
      <c r="W93" s="177">
        <f t="shared" si="33"/>
        <v>1</v>
      </c>
    </row>
    <row r="94" spans="1:23" s="71" customFormat="1" ht="13.7" customHeight="1" x14ac:dyDescent="0.25">
      <c r="A94" s="55">
        <v>83</v>
      </c>
      <c r="B94" s="115">
        <v>116</v>
      </c>
      <c r="C94" s="65" t="str">
        <f t="shared" si="23"/>
        <v>GER19960909</v>
      </c>
      <c r="D94" s="66" t="str">
        <f t="shared" si="24"/>
        <v>KÄMNA Lennard</v>
      </c>
      <c r="E94" s="67" t="str">
        <f t="shared" si="25"/>
        <v>TEAM BRANDENBURG - RSC COTTBUS</v>
      </c>
      <c r="F94" s="68" t="str">
        <f t="shared" si="26"/>
        <v>050980-11</v>
      </c>
      <c r="G94" s="69" t="str">
        <f t="shared" si="27"/>
        <v>JUNIOR</v>
      </c>
      <c r="H94" s="69" t="str">
        <f t="shared" si="28"/>
        <v>COT</v>
      </c>
      <c r="I94" s="70">
        <v>0.18414351851851851</v>
      </c>
      <c r="J94" s="33">
        <f t="shared" si="29"/>
        <v>3.067129629629628E-3</v>
      </c>
      <c r="K94" s="33">
        <f t="shared" si="30"/>
        <v>0</v>
      </c>
      <c r="M94" s="33"/>
      <c r="N94" s="33"/>
      <c r="O94" s="33">
        <f t="shared" si="31"/>
        <v>0.19157407407407406</v>
      </c>
      <c r="P94" s="203">
        <f t="shared" si="32"/>
        <v>0.37571759259259258</v>
      </c>
      <c r="R94" s="178">
        <v>116</v>
      </c>
      <c r="S94" s="179">
        <v>83</v>
      </c>
      <c r="T94" s="177">
        <f t="shared" si="34"/>
        <v>116</v>
      </c>
      <c r="U94" s="180">
        <v>1</v>
      </c>
      <c r="V94" s="181">
        <v>101</v>
      </c>
      <c r="W94" s="177">
        <f t="shared" si="33"/>
        <v>1</v>
      </c>
    </row>
    <row r="95" spans="1:23" s="71" customFormat="1" ht="13.7" customHeight="1" x14ac:dyDescent="0.25">
      <c r="A95" s="55">
        <v>84</v>
      </c>
      <c r="B95" s="115">
        <v>83</v>
      </c>
      <c r="C95" s="65" t="str">
        <f t="shared" si="23"/>
        <v>CZE19960724</v>
      </c>
      <c r="D95" s="66" t="str">
        <f t="shared" si="24"/>
        <v xml:space="preserve">BECHYNĚ Matěj </v>
      </c>
      <c r="E95" s="67" t="str">
        <f t="shared" si="25"/>
        <v>VZW TIELTSE RENNERSCLUB - JIELKER GELDHOF</v>
      </c>
      <c r="F95" s="68">
        <f t="shared" si="26"/>
        <v>14315</v>
      </c>
      <c r="G95" s="69" t="str">
        <f t="shared" si="27"/>
        <v>JUNIOR</v>
      </c>
      <c r="H95" s="69" t="str">
        <f t="shared" si="28"/>
        <v>KOV</v>
      </c>
      <c r="I95" s="70">
        <v>0.18414351851851851</v>
      </c>
      <c r="J95" s="33">
        <f t="shared" si="29"/>
        <v>3.067129629629628E-3</v>
      </c>
      <c r="K95" s="33">
        <f t="shared" si="30"/>
        <v>0</v>
      </c>
      <c r="M95" s="33"/>
      <c r="N95" s="33"/>
      <c r="O95" s="33">
        <f t="shared" si="31"/>
        <v>0.18986111111111112</v>
      </c>
      <c r="P95" s="203">
        <f t="shared" si="32"/>
        <v>0.37400462962962966</v>
      </c>
      <c r="R95" s="178">
        <v>83</v>
      </c>
      <c r="S95" s="179">
        <v>84</v>
      </c>
      <c r="T95" s="177">
        <f t="shared" si="34"/>
        <v>83</v>
      </c>
      <c r="U95" s="180">
        <v>1</v>
      </c>
      <c r="V95" s="181">
        <v>102</v>
      </c>
      <c r="W95" s="177">
        <f t="shared" si="33"/>
        <v>1</v>
      </c>
    </row>
    <row r="96" spans="1:23" s="71" customFormat="1" ht="13.7" customHeight="1" x14ac:dyDescent="0.25">
      <c r="A96" s="55">
        <v>85</v>
      </c>
      <c r="B96" s="115">
        <v>84</v>
      </c>
      <c r="C96" s="65" t="str">
        <f t="shared" si="23"/>
        <v>BEL19970116</v>
      </c>
      <c r="D96" s="66" t="str">
        <f t="shared" si="24"/>
        <v>PENNINCK Jens</v>
      </c>
      <c r="E96" s="67" t="str">
        <f t="shared" si="25"/>
        <v>VZW TIELTSE RENNERSCLUB - JIELKER GELDHOF</v>
      </c>
      <c r="F96" s="68">
        <f t="shared" si="26"/>
        <v>35143</v>
      </c>
      <c r="G96" s="69" t="str">
        <f t="shared" si="27"/>
        <v>JUNIOR*</v>
      </c>
      <c r="H96" s="69" t="str">
        <f t="shared" si="28"/>
        <v>KOV</v>
      </c>
      <c r="I96" s="70">
        <v>0.18414351851851851</v>
      </c>
      <c r="J96" s="33">
        <f t="shared" si="29"/>
        <v>3.067129629629628E-3</v>
      </c>
      <c r="K96" s="33">
        <f t="shared" si="30"/>
        <v>0</v>
      </c>
      <c r="M96" s="33"/>
      <c r="N96" s="33"/>
      <c r="O96" s="33">
        <f t="shared" si="31"/>
        <v>0.18986111111111112</v>
      </c>
      <c r="P96" s="203">
        <f t="shared" si="32"/>
        <v>0.37400462962962966</v>
      </c>
      <c r="R96" s="178">
        <v>84</v>
      </c>
      <c r="S96" s="179">
        <v>85</v>
      </c>
      <c r="T96" s="177">
        <f t="shared" si="34"/>
        <v>84</v>
      </c>
      <c r="U96" s="180">
        <v>1</v>
      </c>
      <c r="V96" s="181">
        <v>103</v>
      </c>
      <c r="W96" s="177">
        <f t="shared" si="33"/>
        <v>1</v>
      </c>
    </row>
    <row r="97" spans="1:23" s="71" customFormat="1" ht="13.7" customHeight="1" x14ac:dyDescent="0.25">
      <c r="A97" s="55">
        <v>86</v>
      </c>
      <c r="B97" s="115">
        <v>102</v>
      </c>
      <c r="C97" s="65" t="str">
        <f t="shared" si="23"/>
        <v>CZE19991218</v>
      </c>
      <c r="D97" s="66" t="str">
        <f t="shared" si="24"/>
        <v xml:space="preserve">HOLUBOVSKÝ Ondřej </v>
      </c>
      <c r="E97" s="67" t="str">
        <f t="shared" si="25"/>
        <v xml:space="preserve">TJ STADION LOUNY </v>
      </c>
      <c r="F97" s="68">
        <f t="shared" si="26"/>
        <v>12235</v>
      </c>
      <c r="G97" s="69" t="str">
        <f t="shared" si="27"/>
        <v>CADET*</v>
      </c>
      <c r="H97" s="69" t="str">
        <f t="shared" si="28"/>
        <v>LOU</v>
      </c>
      <c r="I97" s="70">
        <v>0.18414351851851851</v>
      </c>
      <c r="J97" s="33">
        <f t="shared" si="29"/>
        <v>3.067129629629628E-3</v>
      </c>
      <c r="K97" s="33">
        <f t="shared" si="30"/>
        <v>0</v>
      </c>
      <c r="M97" s="33"/>
      <c r="N97" s="33"/>
      <c r="O97" s="33">
        <f t="shared" si="31"/>
        <v>0.18986111111111112</v>
      </c>
      <c r="P97" s="203">
        <f t="shared" si="32"/>
        <v>0.37400462962962966</v>
      </c>
      <c r="R97" s="178">
        <v>102</v>
      </c>
      <c r="S97" s="179">
        <v>86</v>
      </c>
      <c r="T97" s="177">
        <f t="shared" si="34"/>
        <v>102</v>
      </c>
      <c r="U97" s="180">
        <v>1</v>
      </c>
      <c r="V97" s="181">
        <v>104</v>
      </c>
      <c r="W97" s="177">
        <f t="shared" si="33"/>
        <v>1</v>
      </c>
    </row>
    <row r="98" spans="1:23" s="71" customFormat="1" ht="13.7" customHeight="1" x14ac:dyDescent="0.25">
      <c r="A98" s="55">
        <v>87</v>
      </c>
      <c r="B98" s="115">
        <v>69</v>
      </c>
      <c r="C98" s="65" t="e">
        <f t="shared" si="23"/>
        <v>#N/A</v>
      </c>
      <c r="D98" s="66" t="e">
        <f t="shared" si="24"/>
        <v>#N/A</v>
      </c>
      <c r="E98" s="67" t="e">
        <f t="shared" si="25"/>
        <v>#N/A</v>
      </c>
      <c r="F98" s="68" t="e">
        <f t="shared" si="26"/>
        <v>#N/A</v>
      </c>
      <c r="G98" s="69" t="e">
        <f t="shared" si="27"/>
        <v>#N/A</v>
      </c>
      <c r="H98" s="69" t="e">
        <f t="shared" si="28"/>
        <v>#N/A</v>
      </c>
      <c r="I98" s="70">
        <v>0.18414351851851851</v>
      </c>
      <c r="J98" s="33">
        <f t="shared" si="29"/>
        <v>3.067129629629628E-3</v>
      </c>
      <c r="K98" s="33">
        <f t="shared" si="30"/>
        <v>0</v>
      </c>
      <c r="M98" s="33"/>
      <c r="N98" s="33"/>
      <c r="O98" s="33">
        <f t="shared" si="31"/>
        <v>0.18986111111111112</v>
      </c>
      <c r="P98" s="203">
        <f t="shared" si="32"/>
        <v>0.37400462962962966</v>
      </c>
      <c r="R98" s="178">
        <v>69</v>
      </c>
      <c r="S98" s="179">
        <v>87</v>
      </c>
      <c r="T98" s="177">
        <f t="shared" si="34"/>
        <v>69</v>
      </c>
      <c r="U98" s="180">
        <v>1</v>
      </c>
      <c r="V98" s="181">
        <v>105</v>
      </c>
      <c r="W98" s="177">
        <f t="shared" si="33"/>
        <v>1</v>
      </c>
    </row>
    <row r="99" spans="1:23" s="71" customFormat="1" ht="13.7" customHeight="1" x14ac:dyDescent="0.25">
      <c r="A99" s="55">
        <v>88</v>
      </c>
      <c r="B99" s="115">
        <v>44</v>
      </c>
      <c r="C99" s="65" t="str">
        <f t="shared" si="23"/>
        <v>CZE19960213</v>
      </c>
      <c r="D99" s="66" t="str">
        <f t="shared" si="24"/>
        <v xml:space="preserve">JUREČKA Jiří </v>
      </c>
      <c r="E99" s="67" t="str">
        <f t="shared" si="25"/>
        <v>KC KOOPERATIVA SG JABLONEC N.N</v>
      </c>
      <c r="F99" s="68">
        <f t="shared" si="26"/>
        <v>5366</v>
      </c>
      <c r="G99" s="69" t="str">
        <f t="shared" si="27"/>
        <v>JUNIOR</v>
      </c>
      <c r="H99" s="69" t="str">
        <f t="shared" si="28"/>
        <v>KOO</v>
      </c>
      <c r="I99" s="70">
        <v>0.18414351851851851</v>
      </c>
      <c r="J99" s="33">
        <f t="shared" si="29"/>
        <v>3.067129629629628E-3</v>
      </c>
      <c r="K99" s="33">
        <f t="shared" si="30"/>
        <v>0</v>
      </c>
      <c r="M99" s="33"/>
      <c r="N99" s="33"/>
      <c r="O99" s="33">
        <f t="shared" si="31"/>
        <v>0.19232638888888889</v>
      </c>
      <c r="P99" s="203">
        <f t="shared" si="32"/>
        <v>0.37646990740740738</v>
      </c>
      <c r="R99" s="178">
        <v>44</v>
      </c>
      <c r="S99" s="179">
        <v>88</v>
      </c>
      <c r="T99" s="177">
        <f t="shared" si="34"/>
        <v>44</v>
      </c>
      <c r="U99" s="180">
        <v>1</v>
      </c>
      <c r="V99" s="181">
        <v>106</v>
      </c>
      <c r="W99" s="177">
        <f t="shared" si="33"/>
        <v>1</v>
      </c>
    </row>
    <row r="100" spans="1:23" s="71" customFormat="1" ht="13.7" customHeight="1" x14ac:dyDescent="0.25">
      <c r="A100" s="55">
        <v>89</v>
      </c>
      <c r="B100" s="115">
        <v>57</v>
      </c>
      <c r="C100" s="65" t="str">
        <f t="shared" si="23"/>
        <v>POL19970825</v>
      </c>
      <c r="D100" s="66" t="str">
        <f t="shared" si="24"/>
        <v>GRZEGORZYCA Dominik</v>
      </c>
      <c r="E100" s="67" t="str">
        <f t="shared" si="25"/>
        <v>GRUPA KOLARSKA GLIWICE BA</v>
      </c>
      <c r="F100" s="68" t="str">
        <f t="shared" si="26"/>
        <v>SLA008</v>
      </c>
      <c r="G100" s="69" t="str">
        <f t="shared" si="27"/>
        <v>JUNIOR*</v>
      </c>
      <c r="H100" s="69" t="str">
        <f t="shared" si="28"/>
        <v>GLI</v>
      </c>
      <c r="I100" s="70">
        <v>0.18456018518518516</v>
      </c>
      <c r="J100" s="33">
        <f t="shared" si="29"/>
        <v>3.4837962962962765E-3</v>
      </c>
      <c r="K100" s="33">
        <f t="shared" si="30"/>
        <v>0</v>
      </c>
      <c r="M100" s="33"/>
      <c r="N100" s="33"/>
      <c r="O100" s="33">
        <f t="shared" si="31"/>
        <v>0.19226851851851851</v>
      </c>
      <c r="P100" s="203">
        <f t="shared" si="32"/>
        <v>0.37682870370370369</v>
      </c>
      <c r="R100" s="178">
        <v>57</v>
      </c>
      <c r="S100" s="179">
        <v>89</v>
      </c>
      <c r="T100" s="177">
        <f t="shared" si="34"/>
        <v>57</v>
      </c>
      <c r="U100" s="180">
        <v>1</v>
      </c>
      <c r="V100" s="181">
        <v>107</v>
      </c>
      <c r="W100" s="177">
        <f t="shared" si="33"/>
        <v>1</v>
      </c>
    </row>
    <row r="101" spans="1:23" s="71" customFormat="1" ht="13.7" customHeight="1" x14ac:dyDescent="0.25">
      <c r="A101" s="55">
        <v>90</v>
      </c>
      <c r="B101" s="115">
        <v>47</v>
      </c>
      <c r="C101" s="65" t="str">
        <f t="shared" si="23"/>
        <v>CZE19960509</v>
      </c>
      <c r="D101" s="66" t="str">
        <f t="shared" si="24"/>
        <v xml:space="preserve">PRENĚK Ondřej </v>
      </c>
      <c r="E101" s="67" t="str">
        <f t="shared" si="25"/>
        <v>KC KOOPERATIVA SG JABLONEC N.N</v>
      </c>
      <c r="F101" s="68">
        <f t="shared" si="26"/>
        <v>19279</v>
      </c>
      <c r="G101" s="69" t="str">
        <f t="shared" si="27"/>
        <v>JUNIOR</v>
      </c>
      <c r="H101" s="69" t="str">
        <f t="shared" si="28"/>
        <v>KOO</v>
      </c>
      <c r="I101" s="70">
        <v>0.1849537037037037</v>
      </c>
      <c r="J101" s="33">
        <f t="shared" si="29"/>
        <v>3.8773148148148195E-3</v>
      </c>
      <c r="K101" s="33">
        <f t="shared" si="30"/>
        <v>0</v>
      </c>
      <c r="M101" s="33"/>
      <c r="N101" s="33"/>
      <c r="O101" s="33">
        <f t="shared" si="31"/>
        <v>0.19208333333333333</v>
      </c>
      <c r="P101" s="203">
        <f t="shared" si="32"/>
        <v>0.37703703703703706</v>
      </c>
      <c r="R101" s="178">
        <v>47</v>
      </c>
      <c r="S101" s="179">
        <v>90</v>
      </c>
      <c r="T101" s="177">
        <f t="shared" si="34"/>
        <v>47</v>
      </c>
      <c r="U101" s="180">
        <v>1</v>
      </c>
      <c r="V101" s="181">
        <v>108</v>
      </c>
      <c r="W101" s="177">
        <f t="shared" si="33"/>
        <v>1</v>
      </c>
    </row>
    <row r="102" spans="1:23" s="71" customFormat="1" ht="13.7" customHeight="1" x14ac:dyDescent="0.25">
      <c r="A102" s="55">
        <v>91</v>
      </c>
      <c r="B102" s="115">
        <v>45</v>
      </c>
      <c r="C102" s="65" t="str">
        <f t="shared" si="23"/>
        <v>CZE19960630</v>
      </c>
      <c r="D102" s="66" t="str">
        <f t="shared" si="24"/>
        <v xml:space="preserve">LEHKÝ Roman </v>
      </c>
      <c r="E102" s="67" t="str">
        <f t="shared" si="25"/>
        <v>KC KOOPERATIVA SG JABLONEC N.N</v>
      </c>
      <c r="F102" s="68">
        <f t="shared" si="26"/>
        <v>9859</v>
      </c>
      <c r="G102" s="69" t="str">
        <f t="shared" si="27"/>
        <v>JUNIOR</v>
      </c>
      <c r="H102" s="69" t="str">
        <f t="shared" si="28"/>
        <v>KOO</v>
      </c>
      <c r="I102" s="70">
        <v>0.1849537037037037</v>
      </c>
      <c r="J102" s="33">
        <f t="shared" si="29"/>
        <v>3.8773148148148195E-3</v>
      </c>
      <c r="K102" s="33">
        <f t="shared" si="30"/>
        <v>0</v>
      </c>
      <c r="M102" s="33"/>
      <c r="N102" s="33"/>
      <c r="O102" s="33">
        <f t="shared" si="31"/>
        <v>0.19208333333333333</v>
      </c>
      <c r="P102" s="203">
        <f t="shared" si="32"/>
        <v>0.37703703703703706</v>
      </c>
      <c r="R102" s="178">
        <v>45</v>
      </c>
      <c r="S102" s="179">
        <v>91</v>
      </c>
      <c r="T102" s="177">
        <f t="shared" si="34"/>
        <v>45</v>
      </c>
      <c r="U102" s="180">
        <v>1</v>
      </c>
      <c r="V102" s="181">
        <v>109</v>
      </c>
      <c r="W102" s="177">
        <f t="shared" si="33"/>
        <v>1</v>
      </c>
    </row>
    <row r="103" spans="1:23" s="71" customFormat="1" ht="13.7" customHeight="1" x14ac:dyDescent="0.25">
      <c r="A103" s="55">
        <v>92</v>
      </c>
      <c r="B103" s="115">
        <v>41</v>
      </c>
      <c r="C103" s="65" t="str">
        <f t="shared" si="23"/>
        <v>CZE19960310</v>
      </c>
      <c r="D103" s="66" t="str">
        <f t="shared" si="24"/>
        <v xml:space="preserve">ŠULC Jakub </v>
      </c>
      <c r="E103" s="67" t="str">
        <f t="shared" si="25"/>
        <v xml:space="preserve">KOLA-BBM.CZ </v>
      </c>
      <c r="F103" s="68">
        <f t="shared" si="26"/>
        <v>3358</v>
      </c>
      <c r="G103" s="69" t="str">
        <f t="shared" si="27"/>
        <v>JUNIOR</v>
      </c>
      <c r="H103" s="69" t="str">
        <f t="shared" si="28"/>
        <v>KOO</v>
      </c>
      <c r="I103" s="70">
        <v>0.1849537037037037</v>
      </c>
      <c r="J103" s="33">
        <f t="shared" si="29"/>
        <v>3.8773148148148195E-3</v>
      </c>
      <c r="K103" s="33">
        <f t="shared" si="30"/>
        <v>0</v>
      </c>
      <c r="M103" s="33"/>
      <c r="N103" s="33"/>
      <c r="O103" s="33">
        <f t="shared" si="31"/>
        <v>0.19280092592592593</v>
      </c>
      <c r="P103" s="203">
        <f t="shared" si="32"/>
        <v>0.37775462962962963</v>
      </c>
      <c r="R103" s="178">
        <v>41</v>
      </c>
      <c r="S103" s="179">
        <v>92</v>
      </c>
      <c r="T103" s="177">
        <f t="shared" si="34"/>
        <v>41</v>
      </c>
      <c r="U103" s="180">
        <v>1</v>
      </c>
      <c r="V103" s="181">
        <v>110</v>
      </c>
      <c r="W103" s="177">
        <f t="shared" si="33"/>
        <v>1</v>
      </c>
    </row>
    <row r="104" spans="1:23" s="71" customFormat="1" ht="13.7" customHeight="1" x14ac:dyDescent="0.25">
      <c r="A104" s="55">
        <v>93</v>
      </c>
      <c r="B104" s="115">
        <v>46</v>
      </c>
      <c r="C104" s="65" t="str">
        <f t="shared" si="23"/>
        <v>CZE19980811</v>
      </c>
      <c r="D104" s="66" t="str">
        <f t="shared" si="24"/>
        <v xml:space="preserve">NOVOTNÝ Jakub </v>
      </c>
      <c r="E104" s="67" t="str">
        <f t="shared" si="25"/>
        <v>KC KOOPERATIVA SG JABLONEC N.N</v>
      </c>
      <c r="F104" s="68">
        <f t="shared" si="26"/>
        <v>19278</v>
      </c>
      <c r="G104" s="69" t="str">
        <f t="shared" si="27"/>
        <v>CADET</v>
      </c>
      <c r="H104" s="69" t="str">
        <f t="shared" si="28"/>
        <v>KOO</v>
      </c>
      <c r="I104" s="70">
        <v>0.1849537037037037</v>
      </c>
      <c r="J104" s="33">
        <f t="shared" si="29"/>
        <v>3.8773148148148195E-3</v>
      </c>
      <c r="K104" s="33">
        <f t="shared" si="30"/>
        <v>0</v>
      </c>
      <c r="M104" s="33"/>
      <c r="N104" s="33"/>
      <c r="O104" s="33">
        <f t="shared" si="31"/>
        <v>0.19396990740740741</v>
      </c>
      <c r="P104" s="203">
        <f t="shared" si="32"/>
        <v>0.37892361111111111</v>
      </c>
      <c r="R104" s="178">
        <v>46</v>
      </c>
      <c r="S104" s="179">
        <v>93</v>
      </c>
      <c r="T104" s="177">
        <f t="shared" si="34"/>
        <v>46</v>
      </c>
      <c r="U104" s="180">
        <v>1</v>
      </c>
      <c r="V104" s="181">
        <v>111</v>
      </c>
      <c r="W104" s="177">
        <f t="shared" si="33"/>
        <v>1</v>
      </c>
    </row>
    <row r="105" spans="1:23" s="71" customFormat="1" ht="13.7" customHeight="1" x14ac:dyDescent="0.25">
      <c r="A105" s="55">
        <v>94</v>
      </c>
      <c r="B105" s="115">
        <v>28</v>
      </c>
      <c r="C105" s="65" t="e">
        <f t="shared" si="23"/>
        <v>#N/A</v>
      </c>
      <c r="D105" s="66" t="e">
        <f t="shared" si="24"/>
        <v>#N/A</v>
      </c>
      <c r="E105" s="67" t="e">
        <f t="shared" si="25"/>
        <v>#N/A</v>
      </c>
      <c r="F105" s="68" t="e">
        <f t="shared" si="26"/>
        <v>#N/A</v>
      </c>
      <c r="G105" s="69" t="e">
        <f t="shared" si="27"/>
        <v>#N/A</v>
      </c>
      <c r="H105" s="69" t="e">
        <f t="shared" si="28"/>
        <v>#N/A</v>
      </c>
      <c r="I105" s="70">
        <v>0.18528935185185183</v>
      </c>
      <c r="J105" s="33">
        <f t="shared" si="29"/>
        <v>4.2129629629629461E-3</v>
      </c>
      <c r="K105" s="33">
        <f t="shared" si="30"/>
        <v>0</v>
      </c>
      <c r="M105" s="33"/>
      <c r="N105" s="33"/>
      <c r="O105" s="33">
        <f t="shared" si="31"/>
        <v>0.19524305555555554</v>
      </c>
      <c r="P105" s="203">
        <f t="shared" si="32"/>
        <v>0.38053240740740735</v>
      </c>
      <c r="R105" s="178">
        <v>28</v>
      </c>
      <c r="S105" s="179">
        <v>94</v>
      </c>
      <c r="T105" s="177">
        <f t="shared" si="34"/>
        <v>28</v>
      </c>
      <c r="U105" s="180">
        <v>1</v>
      </c>
      <c r="V105" s="181">
        <v>113</v>
      </c>
      <c r="W105" s="177">
        <f t="shared" si="33"/>
        <v>1</v>
      </c>
    </row>
    <row r="106" spans="1:23" s="71" customFormat="1" ht="13.7" customHeight="1" x14ac:dyDescent="0.25">
      <c r="A106" s="55">
        <v>95</v>
      </c>
      <c r="B106" s="115">
        <v>117</v>
      </c>
      <c r="C106" s="65" t="str">
        <f t="shared" si="23"/>
        <v>GER19971022</v>
      </c>
      <c r="D106" s="66" t="str">
        <f t="shared" si="24"/>
        <v>KANTER Max</v>
      </c>
      <c r="E106" s="67" t="str">
        <f t="shared" si="25"/>
        <v>TEAM BRANDENBURG - RSC COTTBUS</v>
      </c>
      <c r="F106" s="68" t="str">
        <f t="shared" si="26"/>
        <v>044005-11</v>
      </c>
      <c r="G106" s="69" t="str">
        <f t="shared" si="27"/>
        <v>JUNIOR*</v>
      </c>
      <c r="H106" s="69" t="str">
        <f t="shared" si="28"/>
        <v>COT</v>
      </c>
      <c r="I106" s="70">
        <v>0.18528935185185183</v>
      </c>
      <c r="J106" s="33">
        <f t="shared" si="29"/>
        <v>4.2129629629629461E-3</v>
      </c>
      <c r="K106" s="33">
        <f t="shared" si="30"/>
        <v>0</v>
      </c>
      <c r="M106" s="33"/>
      <c r="N106" s="33"/>
      <c r="O106" s="33">
        <f t="shared" si="31"/>
        <v>0.19274305555555554</v>
      </c>
      <c r="P106" s="203">
        <f t="shared" si="32"/>
        <v>0.3780324074074074</v>
      </c>
      <c r="R106" s="178">
        <v>117</v>
      </c>
      <c r="S106" s="179">
        <v>95</v>
      </c>
      <c r="T106" s="177">
        <f t="shared" si="34"/>
        <v>117</v>
      </c>
      <c r="U106" s="180">
        <v>1</v>
      </c>
      <c r="V106" s="181">
        <v>114</v>
      </c>
      <c r="W106" s="177">
        <f t="shared" si="33"/>
        <v>1</v>
      </c>
    </row>
    <row r="107" spans="1:23" s="71" customFormat="1" ht="13.7" customHeight="1" x14ac:dyDescent="0.25">
      <c r="A107" s="55">
        <v>96</v>
      </c>
      <c r="B107" s="115">
        <v>100</v>
      </c>
      <c r="C107" s="65" t="e">
        <f t="shared" si="23"/>
        <v>#N/A</v>
      </c>
      <c r="D107" s="66" t="e">
        <f t="shared" si="24"/>
        <v>#N/A</v>
      </c>
      <c r="E107" s="67" t="e">
        <f t="shared" si="25"/>
        <v>#N/A</v>
      </c>
      <c r="F107" s="68" t="e">
        <f t="shared" si="26"/>
        <v>#N/A</v>
      </c>
      <c r="G107" s="69" t="e">
        <f t="shared" si="27"/>
        <v>#N/A</v>
      </c>
      <c r="H107" s="69" t="e">
        <f t="shared" si="28"/>
        <v>#N/A</v>
      </c>
      <c r="I107" s="70">
        <v>0.18582175925925926</v>
      </c>
      <c r="J107" s="33">
        <f t="shared" si="29"/>
        <v>4.745370370370372E-3</v>
      </c>
      <c r="K107" s="33">
        <f t="shared" si="30"/>
        <v>0</v>
      </c>
      <c r="M107" s="33"/>
      <c r="N107" s="33"/>
      <c r="O107" s="33">
        <f t="shared" si="31"/>
        <v>0.18986111111111112</v>
      </c>
      <c r="P107" s="203">
        <f t="shared" si="32"/>
        <v>0.3756828703703704</v>
      </c>
      <c r="R107" s="178">
        <v>100</v>
      </c>
      <c r="S107" s="179">
        <v>96</v>
      </c>
      <c r="T107" s="177">
        <f t="shared" si="34"/>
        <v>100</v>
      </c>
      <c r="U107" s="180">
        <v>1</v>
      </c>
      <c r="V107" s="181">
        <v>115</v>
      </c>
      <c r="W107" s="177">
        <f t="shared" si="33"/>
        <v>1</v>
      </c>
    </row>
    <row r="108" spans="1:23" s="71" customFormat="1" ht="13.7" customHeight="1" x14ac:dyDescent="0.25">
      <c r="A108" s="55">
        <v>97</v>
      </c>
      <c r="B108" s="115">
        <v>72</v>
      </c>
      <c r="C108" s="65" t="str">
        <f t="shared" ref="C108:C119" si="35">VLOOKUP(B108,STARTOVKA,2,0)</f>
        <v>SVK19960505</v>
      </c>
      <c r="D108" s="66" t="str">
        <f t="shared" ref="D108:D119" si="36">VLOOKUP(B108,STARTOVKA,3,0)</f>
        <v>GANC Marek</v>
      </c>
      <c r="E108" s="67" t="str">
        <f t="shared" ref="E108:E119" si="37">VLOOKUP(B108,STARTOVKA,4,0)</f>
        <v>SLÁVIA ŠG TRENČÍN</v>
      </c>
      <c r="F108" s="68">
        <f t="shared" ref="F108:F119" si="38">VLOOKUP(B108,STARTOVKA,5,0)</f>
        <v>5847</v>
      </c>
      <c r="G108" s="69" t="str">
        <f t="shared" ref="G108:G119" si="39">VLOOKUP(B108,STARTOVKA,6,0)</f>
        <v>JUNIOR</v>
      </c>
      <c r="H108" s="69" t="str">
        <f t="shared" ref="H108:H119" si="40">VLOOKUP(B108,STARTOVKA,7,0)</f>
        <v>SLA</v>
      </c>
      <c r="I108" s="70">
        <v>0.18582175925925926</v>
      </c>
      <c r="J108" s="33">
        <f t="shared" ref="J108:J115" si="41">I108-$I$12</f>
        <v>4.745370370370372E-3</v>
      </c>
      <c r="K108" s="33">
        <f t="shared" ref="K108:K118" si="42">M108+N108</f>
        <v>0</v>
      </c>
      <c r="M108" s="33"/>
      <c r="N108" s="33"/>
      <c r="O108" s="33">
        <f t="shared" ref="O108:O119" si="43">VLOOKUP(B108,ACTIVERIDERS2,8,0)</f>
        <v>0.19332175925925926</v>
      </c>
      <c r="P108" s="203">
        <f t="shared" ref="P108:P119" si="44">I108-K108+O108</f>
        <v>0.37914351851851852</v>
      </c>
      <c r="R108" s="178">
        <v>72</v>
      </c>
      <c r="S108" s="179">
        <v>97</v>
      </c>
      <c r="T108" s="177">
        <f t="shared" si="34"/>
        <v>72</v>
      </c>
      <c r="U108" s="180">
        <v>1</v>
      </c>
      <c r="V108" s="181">
        <v>116</v>
      </c>
      <c r="W108" s="177">
        <f t="shared" ref="W108:W119" si="45">SUMIF(T:T,V:V,U:U)</f>
        <v>1</v>
      </c>
    </row>
    <row r="109" spans="1:23" s="71" customFormat="1" ht="13.7" customHeight="1" x14ac:dyDescent="0.25">
      <c r="A109" s="55">
        <v>98</v>
      </c>
      <c r="B109" s="115">
        <v>31</v>
      </c>
      <c r="C109" s="65" t="str">
        <f t="shared" si="35"/>
        <v>CZE19960423</v>
      </c>
      <c r="D109" s="66" t="str">
        <f t="shared" si="36"/>
        <v xml:space="preserve">MORÁVEK Zdeněk </v>
      </c>
      <c r="E109" s="67" t="str">
        <f t="shared" si="37"/>
        <v>ALLTRAINING.CZ</v>
      </c>
      <c r="F109" s="68">
        <f t="shared" si="38"/>
        <v>19314</v>
      </c>
      <c r="G109" s="69" t="str">
        <f t="shared" si="39"/>
        <v>JUNIOR</v>
      </c>
      <c r="H109" s="69" t="str">
        <f t="shared" si="40"/>
        <v>REM</v>
      </c>
      <c r="I109" s="70">
        <v>0.18710648148148148</v>
      </c>
      <c r="J109" s="33">
        <f t="shared" si="41"/>
        <v>6.0300925925926008E-3</v>
      </c>
      <c r="K109" s="33">
        <f t="shared" si="42"/>
        <v>0</v>
      </c>
      <c r="M109" s="33"/>
      <c r="N109" s="33"/>
      <c r="O109" s="33">
        <f t="shared" si="43"/>
        <v>0.18986111111111112</v>
      </c>
      <c r="P109" s="203">
        <f t="shared" si="44"/>
        <v>0.3769675925925926</v>
      </c>
      <c r="R109" s="178">
        <v>67</v>
      </c>
      <c r="S109" s="179">
        <v>98</v>
      </c>
      <c r="T109" s="177">
        <f t="shared" si="34"/>
        <v>67</v>
      </c>
      <c r="U109" s="180">
        <v>1</v>
      </c>
      <c r="V109" s="181">
        <v>117</v>
      </c>
      <c r="W109" s="177">
        <f t="shared" si="45"/>
        <v>1</v>
      </c>
    </row>
    <row r="110" spans="1:23" s="71" customFormat="1" ht="13.7" customHeight="1" x14ac:dyDescent="0.25">
      <c r="A110" s="55">
        <v>99</v>
      </c>
      <c r="B110" s="115">
        <v>36</v>
      </c>
      <c r="C110" s="65" t="e">
        <f t="shared" si="35"/>
        <v>#N/A</v>
      </c>
      <c r="D110" s="66" t="e">
        <f t="shared" si="36"/>
        <v>#N/A</v>
      </c>
      <c r="E110" s="67" t="e">
        <f t="shared" si="37"/>
        <v>#N/A</v>
      </c>
      <c r="F110" s="68" t="e">
        <f t="shared" si="38"/>
        <v>#N/A</v>
      </c>
      <c r="G110" s="69" t="e">
        <f t="shared" si="39"/>
        <v>#N/A</v>
      </c>
      <c r="H110" s="69" t="e">
        <f t="shared" si="40"/>
        <v>#N/A</v>
      </c>
      <c r="I110" s="70">
        <v>0.18710648148148148</v>
      </c>
      <c r="J110" s="33">
        <f t="shared" si="41"/>
        <v>6.0300925925926008E-3</v>
      </c>
      <c r="K110" s="33">
        <f t="shared" si="42"/>
        <v>0</v>
      </c>
      <c r="M110" s="33"/>
      <c r="N110" s="33"/>
      <c r="O110" s="33">
        <f t="shared" si="43"/>
        <v>0.18986111111111112</v>
      </c>
      <c r="P110" s="203">
        <f t="shared" si="44"/>
        <v>0.3769675925925926</v>
      </c>
      <c r="R110" s="178">
        <v>31</v>
      </c>
      <c r="S110" s="179">
        <v>99</v>
      </c>
      <c r="T110" s="177">
        <f t="shared" si="34"/>
        <v>31</v>
      </c>
      <c r="U110" s="180">
        <v>1</v>
      </c>
      <c r="V110" s="181">
        <v>118</v>
      </c>
      <c r="W110" s="177">
        <f t="shared" si="45"/>
        <v>1</v>
      </c>
    </row>
    <row r="111" spans="1:23" s="71" customFormat="1" ht="13.7" customHeight="1" x14ac:dyDescent="0.25">
      <c r="A111" s="55">
        <v>100</v>
      </c>
      <c r="B111" s="115">
        <v>61</v>
      </c>
      <c r="C111" s="65" t="str">
        <f t="shared" si="35"/>
        <v>POL19960305</v>
      </c>
      <c r="D111" s="66" t="str">
        <f t="shared" si="36"/>
        <v>PRZEWIĘDA Paweł</v>
      </c>
      <c r="E111" s="67" t="str">
        <f t="shared" si="37"/>
        <v xml:space="preserve">DSR AUTHOR GÓRNIK WAŁBRZYCH </v>
      </c>
      <c r="F111" s="68" t="str">
        <f t="shared" si="38"/>
        <v>DLS177</v>
      </c>
      <c r="G111" s="69" t="str">
        <f t="shared" si="39"/>
        <v>JUNIOR</v>
      </c>
      <c r="H111" s="69" t="str">
        <f t="shared" si="40"/>
        <v>GOR</v>
      </c>
      <c r="I111" s="70">
        <v>0.18768518518518518</v>
      </c>
      <c r="J111" s="33">
        <f t="shared" si="41"/>
        <v>6.6087962962962932E-3</v>
      </c>
      <c r="K111" s="33">
        <f t="shared" si="42"/>
        <v>0</v>
      </c>
      <c r="M111" s="33"/>
      <c r="N111" s="33"/>
      <c r="O111" s="33">
        <f t="shared" si="43"/>
        <v>0.19114583333333335</v>
      </c>
      <c r="P111" s="203">
        <f t="shared" si="44"/>
        <v>0.37883101851851853</v>
      </c>
      <c r="R111" s="178">
        <v>36</v>
      </c>
      <c r="S111" s="179">
        <v>100</v>
      </c>
      <c r="T111" s="177">
        <f t="shared" si="34"/>
        <v>36</v>
      </c>
      <c r="U111" s="180">
        <v>1</v>
      </c>
      <c r="V111" s="181">
        <v>119</v>
      </c>
      <c r="W111" s="177">
        <f t="shared" si="45"/>
        <v>1</v>
      </c>
    </row>
    <row r="112" spans="1:23" s="71" customFormat="1" ht="13.7" customHeight="1" x14ac:dyDescent="0.25">
      <c r="A112" s="55">
        <v>101</v>
      </c>
      <c r="B112" s="115">
        <v>38</v>
      </c>
      <c r="C112" s="65" t="e">
        <f t="shared" si="35"/>
        <v>#N/A</v>
      </c>
      <c r="D112" s="66" t="e">
        <f t="shared" si="36"/>
        <v>#N/A</v>
      </c>
      <c r="E112" s="67" t="e">
        <f t="shared" si="37"/>
        <v>#N/A</v>
      </c>
      <c r="F112" s="68" t="e">
        <f t="shared" si="38"/>
        <v>#N/A</v>
      </c>
      <c r="G112" s="69" t="e">
        <f t="shared" si="39"/>
        <v>#N/A</v>
      </c>
      <c r="H112" s="69" t="e">
        <f t="shared" si="40"/>
        <v>#N/A</v>
      </c>
      <c r="I112" s="70">
        <v>0.18995370370370371</v>
      </c>
      <c r="J112" s="33">
        <f t="shared" si="41"/>
        <v>8.877314814814824E-3</v>
      </c>
      <c r="K112" s="33">
        <f t="shared" si="42"/>
        <v>0</v>
      </c>
      <c r="M112" s="33"/>
      <c r="N112" s="33"/>
      <c r="O112" s="33">
        <f t="shared" si="43"/>
        <v>0.19555555555555554</v>
      </c>
      <c r="P112" s="203">
        <f t="shared" si="44"/>
        <v>0.38550925925925927</v>
      </c>
      <c r="R112" s="178">
        <v>61</v>
      </c>
      <c r="S112" s="179">
        <v>101</v>
      </c>
      <c r="T112" s="177">
        <f t="shared" si="34"/>
        <v>61</v>
      </c>
      <c r="U112" s="180">
        <v>1</v>
      </c>
      <c r="V112" s="181">
        <v>120</v>
      </c>
      <c r="W112" s="177">
        <f t="shared" si="45"/>
        <v>1</v>
      </c>
    </row>
    <row r="113" spans="1:23" s="71" customFormat="1" ht="13.7" customHeight="1" x14ac:dyDescent="0.25">
      <c r="A113" s="55">
        <v>102</v>
      </c>
      <c r="B113" s="115">
        <v>42</v>
      </c>
      <c r="C113" s="65" t="str">
        <f t="shared" si="35"/>
        <v>CZE19961125</v>
      </c>
      <c r="D113" s="66" t="str">
        <f t="shared" si="36"/>
        <v xml:space="preserve">ANDRŠ Jakub </v>
      </c>
      <c r="E113" s="67" t="str">
        <f t="shared" si="37"/>
        <v>KC KOOPERATIVA SG JABLONEC N.N</v>
      </c>
      <c r="F113" s="68">
        <f t="shared" si="38"/>
        <v>12251</v>
      </c>
      <c r="G113" s="69" t="str">
        <f t="shared" si="39"/>
        <v>JUNIOR</v>
      </c>
      <c r="H113" s="69" t="str">
        <f t="shared" si="40"/>
        <v>KOO</v>
      </c>
      <c r="I113" s="70">
        <v>0.19231481481481483</v>
      </c>
      <c r="J113" s="33">
        <f t="shared" si="41"/>
        <v>1.1238425925925943E-2</v>
      </c>
      <c r="K113" s="33">
        <f t="shared" si="42"/>
        <v>0</v>
      </c>
      <c r="M113" s="33"/>
      <c r="N113" s="33"/>
      <c r="O113" s="33">
        <f t="shared" si="43"/>
        <v>0.19672453703703702</v>
      </c>
      <c r="P113" s="203">
        <f t="shared" si="44"/>
        <v>0.38903935185185184</v>
      </c>
      <c r="R113" s="178">
        <v>38</v>
      </c>
      <c r="S113" s="179">
        <v>102</v>
      </c>
      <c r="T113" s="177">
        <f t="shared" si="34"/>
        <v>38</v>
      </c>
      <c r="U113" s="180">
        <v>1</v>
      </c>
      <c r="V113" s="181">
        <v>121</v>
      </c>
      <c r="W113" s="177">
        <f t="shared" si="45"/>
        <v>1</v>
      </c>
    </row>
    <row r="114" spans="1:23" s="71" customFormat="1" ht="13.7" customHeight="1" x14ac:dyDescent="0.25">
      <c r="A114" s="55">
        <v>103</v>
      </c>
      <c r="B114" s="115">
        <v>5</v>
      </c>
      <c r="C114" s="65" t="str">
        <f t="shared" si="35"/>
        <v>GER19960418</v>
      </c>
      <c r="D114" s="66" t="str">
        <f t="shared" si="36"/>
        <v>JÄGELER Robert</v>
      </c>
      <c r="E114" s="67" t="str">
        <f t="shared" si="37"/>
        <v>RV ELXLEBEN</v>
      </c>
      <c r="F114" s="68" t="str">
        <f t="shared" si="38"/>
        <v>THÜ172211</v>
      </c>
      <c r="G114" s="69" t="str">
        <f t="shared" si="39"/>
        <v>JUNIOR</v>
      </c>
      <c r="H114" s="69" t="str">
        <f t="shared" si="40"/>
        <v>TUR</v>
      </c>
      <c r="I114" s="70">
        <v>0.19231481481481483</v>
      </c>
      <c r="J114" s="33">
        <f t="shared" si="41"/>
        <v>1.1238425925925943E-2</v>
      </c>
      <c r="K114" s="33">
        <f t="shared" si="42"/>
        <v>0</v>
      </c>
      <c r="M114" s="33"/>
      <c r="N114" s="33"/>
      <c r="O114" s="33">
        <f t="shared" si="43"/>
        <v>0.19266203703703705</v>
      </c>
      <c r="P114" s="203">
        <f t="shared" si="44"/>
        <v>0.38497685185185188</v>
      </c>
      <c r="R114" s="178">
        <v>42</v>
      </c>
      <c r="S114" s="179">
        <v>103</v>
      </c>
      <c r="T114" s="177">
        <f t="shared" si="34"/>
        <v>42</v>
      </c>
      <c r="U114" s="180">
        <v>1</v>
      </c>
      <c r="V114" s="181">
        <v>122</v>
      </c>
      <c r="W114" s="177">
        <f t="shared" si="45"/>
        <v>1</v>
      </c>
    </row>
    <row r="115" spans="1:23" s="71" customFormat="1" ht="13.7" customHeight="1" x14ac:dyDescent="0.25">
      <c r="A115" s="55">
        <v>104</v>
      </c>
      <c r="B115" s="115">
        <v>67</v>
      </c>
      <c r="C115" s="65" t="e">
        <f t="shared" si="35"/>
        <v>#N/A</v>
      </c>
      <c r="D115" s="66" t="e">
        <f t="shared" si="36"/>
        <v>#N/A</v>
      </c>
      <c r="E115" s="67" t="e">
        <f t="shared" si="37"/>
        <v>#N/A</v>
      </c>
      <c r="F115" s="68" t="e">
        <f t="shared" si="38"/>
        <v>#N/A</v>
      </c>
      <c r="G115" s="69" t="e">
        <f t="shared" si="39"/>
        <v>#N/A</v>
      </c>
      <c r="H115" s="69" t="e">
        <f t="shared" si="40"/>
        <v>#N/A</v>
      </c>
      <c r="I115" s="70">
        <v>0.19243055555555555</v>
      </c>
      <c r="J115" s="33">
        <f t="shared" si="41"/>
        <v>1.1354166666666665E-2</v>
      </c>
      <c r="K115" s="33">
        <f t="shared" si="42"/>
        <v>0</v>
      </c>
      <c r="M115" s="33"/>
      <c r="N115" s="33"/>
      <c r="O115" s="33">
        <f t="shared" si="43"/>
        <v>0.19274305555555554</v>
      </c>
      <c r="P115" s="203">
        <f t="shared" si="44"/>
        <v>0.38517361111111109</v>
      </c>
      <c r="R115" s="178">
        <v>5</v>
      </c>
      <c r="S115" s="179">
        <v>104</v>
      </c>
      <c r="T115" s="177">
        <f t="shared" si="34"/>
        <v>5</v>
      </c>
      <c r="U115" s="180">
        <v>1</v>
      </c>
      <c r="V115" s="181">
        <v>123</v>
      </c>
      <c r="W115" s="177">
        <f t="shared" si="45"/>
        <v>1</v>
      </c>
    </row>
    <row r="116" spans="1:23" s="71" customFormat="1" ht="13.7" customHeight="1" x14ac:dyDescent="0.25">
      <c r="A116" s="55"/>
      <c r="B116" s="115">
        <v>49</v>
      </c>
      <c r="C116" s="65" t="str">
        <f t="shared" si="35"/>
        <v>CZE19960703</v>
      </c>
      <c r="D116" s="66" t="str">
        <f t="shared" si="36"/>
        <v xml:space="preserve">ŠÍREK Adrian </v>
      </c>
      <c r="E116" s="67" t="str">
        <f t="shared" si="37"/>
        <v>KC KOOPERATIVA SG JABLONEC N.N</v>
      </c>
      <c r="F116" s="68">
        <f t="shared" si="38"/>
        <v>12955</v>
      </c>
      <c r="G116" s="69" t="str">
        <f t="shared" si="39"/>
        <v>JUNIOR</v>
      </c>
      <c r="H116" s="69" t="str">
        <f t="shared" si="40"/>
        <v>KOO</v>
      </c>
      <c r="I116" s="70" t="s">
        <v>216</v>
      </c>
      <c r="J116" s="33" t="s">
        <v>216</v>
      </c>
      <c r="K116" s="33">
        <f t="shared" si="42"/>
        <v>0</v>
      </c>
      <c r="M116" s="33"/>
      <c r="N116" s="33"/>
      <c r="O116" s="33">
        <f t="shared" si="43"/>
        <v>0.19268518518518518</v>
      </c>
      <c r="P116" s="203" t="e">
        <f t="shared" si="44"/>
        <v>#VALUE!</v>
      </c>
      <c r="R116" s="178"/>
      <c r="S116" s="179">
        <v>105</v>
      </c>
      <c r="T116" s="177" t="str">
        <f t="shared" si="34"/>
        <v/>
      </c>
      <c r="U116" s="180">
        <v>1</v>
      </c>
      <c r="V116" s="181">
        <v>124</v>
      </c>
      <c r="W116" s="177">
        <f t="shared" si="45"/>
        <v>1</v>
      </c>
    </row>
    <row r="117" spans="1:23" s="71" customFormat="1" ht="13.7" customHeight="1" x14ac:dyDescent="0.25">
      <c r="A117" s="55"/>
      <c r="B117" s="115">
        <v>95</v>
      </c>
      <c r="C117" s="65" t="str">
        <f t="shared" si="35"/>
        <v>CZE19970813</v>
      </c>
      <c r="D117" s="66" t="str">
        <f t="shared" si="36"/>
        <v xml:space="preserve">LAFUNTÁL Robert </v>
      </c>
      <c r="E117" s="67" t="str">
        <f t="shared" si="37"/>
        <v xml:space="preserve">TJ FAVORIT BRNO </v>
      </c>
      <c r="F117" s="68">
        <f t="shared" si="38"/>
        <v>13204</v>
      </c>
      <c r="G117" s="69" t="str">
        <f t="shared" si="39"/>
        <v>JUNIOR*</v>
      </c>
      <c r="H117" s="69" t="str">
        <f t="shared" si="40"/>
        <v>FAV</v>
      </c>
      <c r="I117" s="70" t="s">
        <v>216</v>
      </c>
      <c r="J117" s="33" t="s">
        <v>216</v>
      </c>
      <c r="K117" s="33">
        <f t="shared" si="42"/>
        <v>0</v>
      </c>
      <c r="M117" s="33"/>
      <c r="N117" s="33"/>
      <c r="O117" s="33">
        <f t="shared" si="43"/>
        <v>0.19370370370370371</v>
      </c>
      <c r="P117" s="203" t="e">
        <f t="shared" si="44"/>
        <v>#VALUE!</v>
      </c>
      <c r="R117" s="178"/>
      <c r="S117" s="179">
        <v>106</v>
      </c>
      <c r="T117" s="177" t="str">
        <f t="shared" si="34"/>
        <v/>
      </c>
      <c r="U117" s="180">
        <v>1</v>
      </c>
      <c r="V117" s="181">
        <v>128</v>
      </c>
      <c r="W117" s="177">
        <f t="shared" si="45"/>
        <v>1</v>
      </c>
    </row>
    <row r="118" spans="1:23" s="71" customFormat="1" ht="13.7" customHeight="1" x14ac:dyDescent="0.25">
      <c r="A118" s="55"/>
      <c r="B118" s="115">
        <v>132</v>
      </c>
      <c r="C118" s="65" t="str">
        <f t="shared" si="35"/>
        <v>AUT19961021</v>
      </c>
      <c r="D118" s="66" t="str">
        <f t="shared" si="36"/>
        <v>KNAPP Daniel</v>
      </c>
      <c r="E118" s="67" t="str">
        <f t="shared" si="37"/>
        <v>UNION RAIFFEISEN RADTEAM TIROL</v>
      </c>
      <c r="F118" s="68">
        <f t="shared" si="38"/>
        <v>100480</v>
      </c>
      <c r="G118" s="69" t="str">
        <f t="shared" si="39"/>
        <v>JUNIOR</v>
      </c>
      <c r="H118" s="69" t="str">
        <f t="shared" si="40"/>
        <v>RCA</v>
      </c>
      <c r="I118" s="70" t="s">
        <v>216</v>
      </c>
      <c r="J118" s="33" t="s">
        <v>216</v>
      </c>
      <c r="K118" s="33">
        <f t="shared" si="42"/>
        <v>0</v>
      </c>
      <c r="M118" s="33"/>
      <c r="N118" s="33"/>
      <c r="O118" s="33">
        <f t="shared" si="43"/>
        <v>0.18986111111111112</v>
      </c>
      <c r="P118" s="203" t="e">
        <f t="shared" si="44"/>
        <v>#VALUE!</v>
      </c>
      <c r="R118" s="178"/>
      <c r="S118" s="179">
        <v>107</v>
      </c>
      <c r="T118" s="177" t="str">
        <f t="shared" si="34"/>
        <v/>
      </c>
      <c r="U118" s="180">
        <v>1</v>
      </c>
      <c r="V118" s="181">
        <v>129</v>
      </c>
      <c r="W118" s="177">
        <f t="shared" si="45"/>
        <v>1</v>
      </c>
    </row>
    <row r="119" spans="1:23" s="71" customFormat="1" ht="13.7" customHeight="1" x14ac:dyDescent="0.25">
      <c r="A119" s="55"/>
      <c r="B119" s="115">
        <v>70</v>
      </c>
      <c r="C119" s="65" t="e">
        <f t="shared" si="35"/>
        <v>#N/A</v>
      </c>
      <c r="D119" s="66" t="e">
        <f t="shared" si="36"/>
        <v>#N/A</v>
      </c>
      <c r="E119" s="67" t="e">
        <f t="shared" si="37"/>
        <v>#N/A</v>
      </c>
      <c r="F119" s="68" t="e">
        <f t="shared" si="38"/>
        <v>#N/A</v>
      </c>
      <c r="G119" s="69" t="e">
        <f t="shared" si="39"/>
        <v>#N/A</v>
      </c>
      <c r="H119" s="69" t="e">
        <f t="shared" si="40"/>
        <v>#N/A</v>
      </c>
      <c r="I119" s="70" t="s">
        <v>222</v>
      </c>
      <c r="J119" s="33" t="s">
        <v>222</v>
      </c>
      <c r="K119" s="33">
        <f t="shared" ref="K119" si="46">M119+N119</f>
        <v>0</v>
      </c>
      <c r="M119" s="33"/>
      <c r="N119" s="33"/>
      <c r="O119" s="33">
        <f t="shared" si="43"/>
        <v>0.19266203703703705</v>
      </c>
      <c r="P119" s="203" t="e">
        <f t="shared" si="44"/>
        <v>#VALUE!</v>
      </c>
      <c r="R119" s="178"/>
      <c r="S119" s="179">
        <v>108</v>
      </c>
      <c r="T119" s="177" t="str">
        <f t="shared" si="34"/>
        <v/>
      </c>
      <c r="U119" s="180">
        <v>1</v>
      </c>
      <c r="V119" s="181">
        <v>132</v>
      </c>
      <c r="W119" s="177">
        <f t="shared" si="45"/>
        <v>0</v>
      </c>
    </row>
    <row r="120" spans="1:23" s="22" customFormat="1" ht="15" x14ac:dyDescent="0.2">
      <c r="A120" s="28"/>
      <c r="B120" s="54" t="s">
        <v>254</v>
      </c>
      <c r="C120" s="54"/>
      <c r="D120" s="29"/>
      <c r="E120" s="56"/>
      <c r="F120" s="28"/>
      <c r="G120" s="28"/>
      <c r="H120" s="28"/>
      <c r="I120" s="28"/>
      <c r="J120" s="28"/>
      <c r="K120" s="28"/>
    </row>
    <row r="121" spans="1:23" s="5" customFormat="1" x14ac:dyDescent="0.2"/>
    <row r="122" spans="1:23" s="5" customFormat="1" ht="17.25" customHeight="1" x14ac:dyDescent="0.2">
      <c r="B122" s="34"/>
      <c r="C122" s="52" t="s">
        <v>67</v>
      </c>
      <c r="D122" s="35"/>
      <c r="E122" s="35"/>
      <c r="F122" s="35"/>
    </row>
    <row r="123" spans="1:23" s="5" customFormat="1" ht="5.25" customHeight="1" x14ac:dyDescent="0.2">
      <c r="B123" s="10"/>
      <c r="C123" s="9"/>
      <c r="D123" s="11"/>
      <c r="E123" s="8"/>
    </row>
    <row r="124" spans="1:23" s="5" customFormat="1" ht="12.75" customHeight="1" x14ac:dyDescent="0.2">
      <c r="B124" s="10"/>
      <c r="C124" s="204" t="s">
        <v>115</v>
      </c>
      <c r="D124" s="11"/>
      <c r="E124" s="8"/>
    </row>
    <row r="125" spans="1:23" s="5" customFormat="1" ht="12.75" customHeight="1" x14ac:dyDescent="0.2">
      <c r="A125" s="292" t="s">
        <v>33</v>
      </c>
      <c r="B125" s="65">
        <v>58</v>
      </c>
      <c r="C125" s="65" t="str">
        <f t="shared" ref="C125:C127" si="47">VLOOKUP(B125,STARTOVKA,2,0)</f>
        <v>CZE19970902</v>
      </c>
      <c r="D125" s="66" t="str">
        <f t="shared" ref="D125:D127" si="48">VLOOKUP(B125,STARTOVKA,3,0)</f>
        <v xml:space="preserve">VÝVODA Jan </v>
      </c>
      <c r="E125" s="67" t="str">
        <f t="shared" ref="E125:E127" si="49">VLOOKUP(B125,STARTOVKA,4,0)</f>
        <v xml:space="preserve">TJ SIGMA HRANICE </v>
      </c>
      <c r="F125" s="65"/>
    </row>
    <row r="126" spans="1:23" s="5" customFormat="1" x14ac:dyDescent="0.2">
      <c r="A126" s="293"/>
      <c r="B126" s="65">
        <v>12</v>
      </c>
      <c r="C126" s="65" t="str">
        <f t="shared" si="47"/>
        <v>GER19960405</v>
      </c>
      <c r="D126" s="66" t="str">
        <f t="shared" si="48"/>
        <v>WITTE Reinhard</v>
      </c>
      <c r="E126" s="67" t="str">
        <f t="shared" si="49"/>
        <v>JUNIOREN SCHWALBE TEAM SACHSEN</v>
      </c>
      <c r="F126" s="65"/>
    </row>
    <row r="127" spans="1:23" s="5" customFormat="1" x14ac:dyDescent="0.2">
      <c r="A127" s="294"/>
      <c r="B127" s="65">
        <v>87</v>
      </c>
      <c r="C127" s="65" t="e">
        <f t="shared" si="47"/>
        <v>#N/A</v>
      </c>
      <c r="D127" s="66" t="e">
        <f t="shared" si="48"/>
        <v>#N/A</v>
      </c>
      <c r="E127" s="67" t="e">
        <f t="shared" si="49"/>
        <v>#N/A</v>
      </c>
      <c r="F127" s="65"/>
    </row>
    <row r="128" spans="1:23" s="5" customFormat="1" ht="7.5" customHeight="1" x14ac:dyDescent="0.2">
      <c r="B128" s="53"/>
      <c r="C128" s="53"/>
      <c r="D128" s="36"/>
      <c r="E128" s="53"/>
      <c r="F128" s="36"/>
      <c r="I128" s="18"/>
    </row>
    <row r="129" spans="1:9" s="5" customFormat="1" ht="12.75" customHeight="1" x14ac:dyDescent="0.2">
      <c r="B129" s="10"/>
      <c r="C129" s="204" t="s">
        <v>116</v>
      </c>
      <c r="D129" s="11"/>
      <c r="E129" s="8"/>
      <c r="I129" s="18"/>
    </row>
    <row r="130" spans="1:9" s="5" customFormat="1" ht="12.75" customHeight="1" x14ac:dyDescent="0.2">
      <c r="A130" s="292" t="s">
        <v>32</v>
      </c>
      <c r="B130" s="65">
        <v>87</v>
      </c>
      <c r="C130" s="65" t="e">
        <f t="shared" ref="C130:C132" si="50">VLOOKUP(B130,STARTOVKA,2,0)</f>
        <v>#N/A</v>
      </c>
      <c r="D130" s="66" t="e">
        <f t="shared" ref="D130:D132" si="51">VLOOKUP(B130,STARTOVKA,3,0)</f>
        <v>#N/A</v>
      </c>
      <c r="E130" s="67" t="e">
        <f t="shared" ref="E130:E132" si="52">VLOOKUP(B130,STARTOVKA,4,0)</f>
        <v>#N/A</v>
      </c>
      <c r="F130" s="65"/>
    </row>
    <row r="131" spans="1:9" s="5" customFormat="1" x14ac:dyDescent="0.2">
      <c r="A131" s="293"/>
      <c r="B131" s="65">
        <v>12</v>
      </c>
      <c r="C131" s="65" t="str">
        <f t="shared" si="50"/>
        <v>GER19960405</v>
      </c>
      <c r="D131" s="66" t="str">
        <f t="shared" si="51"/>
        <v>WITTE Reinhard</v>
      </c>
      <c r="E131" s="67" t="str">
        <f t="shared" si="52"/>
        <v>JUNIOREN SCHWALBE TEAM SACHSEN</v>
      </c>
      <c r="F131" s="65"/>
      <c r="H131"/>
    </row>
    <row r="132" spans="1:9" s="5" customFormat="1" x14ac:dyDescent="0.2">
      <c r="A132" s="294"/>
      <c r="B132" s="65">
        <v>109</v>
      </c>
      <c r="C132" s="65" t="e">
        <f t="shared" si="50"/>
        <v>#N/A</v>
      </c>
      <c r="D132" s="66" t="e">
        <f t="shared" si="51"/>
        <v>#N/A</v>
      </c>
      <c r="E132" s="67" t="e">
        <f t="shared" si="52"/>
        <v>#N/A</v>
      </c>
      <c r="F132" s="65"/>
      <c r="H132"/>
    </row>
    <row r="133" spans="1:9" s="5" customFormat="1" ht="7.5" customHeight="1" x14ac:dyDescent="0.2">
      <c r="B133" s="53"/>
      <c r="C133" s="53"/>
      <c r="D133" s="36"/>
      <c r="E133" s="53"/>
      <c r="F133" s="36"/>
      <c r="H133"/>
    </row>
    <row r="134" spans="1:9" s="5" customFormat="1" ht="12.75" customHeight="1" x14ac:dyDescent="0.2">
      <c r="B134" s="10"/>
      <c r="C134" s="204" t="s">
        <v>118</v>
      </c>
      <c r="D134" s="11"/>
      <c r="E134" s="8"/>
      <c r="H134"/>
    </row>
    <row r="135" spans="1:9" s="5" customFormat="1" ht="12.75" customHeight="1" x14ac:dyDescent="0.2">
      <c r="A135" s="292" t="s">
        <v>255</v>
      </c>
      <c r="B135" s="65">
        <v>104</v>
      </c>
      <c r="C135" s="65" t="str">
        <f t="shared" ref="C135:C137" si="53">VLOOKUP(B135,STARTOVKA,2,0)</f>
        <v>CZE19960702</v>
      </c>
      <c r="D135" s="66" t="str">
        <f t="shared" ref="D135:D137" si="54">VLOOKUP(B135,STARTOVKA,3,0)</f>
        <v>DULAJ Jan</v>
      </c>
      <c r="E135" s="67" t="str">
        <f t="shared" ref="E135:E137" si="55">VLOOKUP(B135,STARTOVKA,4,0)</f>
        <v>SKP DUHA FORT LANŠKROUN</v>
      </c>
      <c r="F135" s="65"/>
      <c r="H135"/>
    </row>
    <row r="136" spans="1:9" s="5" customFormat="1" x14ac:dyDescent="0.2">
      <c r="A136" s="293"/>
      <c r="B136" s="65">
        <v>12</v>
      </c>
      <c r="C136" s="65" t="str">
        <f t="shared" si="53"/>
        <v>GER19960405</v>
      </c>
      <c r="D136" s="66" t="str">
        <f t="shared" si="54"/>
        <v>WITTE Reinhard</v>
      </c>
      <c r="E136" s="67" t="str">
        <f t="shared" si="55"/>
        <v>JUNIOREN SCHWALBE TEAM SACHSEN</v>
      </c>
      <c r="F136" s="65"/>
      <c r="H136"/>
    </row>
    <row r="137" spans="1:9" s="5" customFormat="1" x14ac:dyDescent="0.2">
      <c r="A137" s="294"/>
      <c r="B137" s="65">
        <v>87</v>
      </c>
      <c r="C137" s="65" t="e">
        <f t="shared" si="53"/>
        <v>#N/A</v>
      </c>
      <c r="D137" s="66" t="e">
        <f t="shared" si="54"/>
        <v>#N/A</v>
      </c>
      <c r="E137" s="67" t="e">
        <f t="shared" si="55"/>
        <v>#N/A</v>
      </c>
      <c r="F137" s="65"/>
      <c r="H137"/>
    </row>
    <row r="138" spans="1:9" s="5" customFormat="1" x14ac:dyDescent="0.2">
      <c r="A138" s="219"/>
      <c r="B138" s="249"/>
      <c r="C138" s="249"/>
      <c r="D138" s="250"/>
      <c r="E138" s="251"/>
      <c r="F138" s="249"/>
    </row>
    <row r="139" spans="1:9" s="5" customFormat="1" ht="17.25" customHeight="1" x14ac:dyDescent="0.2">
      <c r="B139" s="34"/>
      <c r="C139" s="52" t="s">
        <v>68</v>
      </c>
      <c r="D139" s="35"/>
      <c r="E139" s="35"/>
      <c r="F139" s="35"/>
    </row>
    <row r="140" spans="1:9" s="5" customFormat="1" ht="5.25" customHeight="1" x14ac:dyDescent="0.2">
      <c r="B140" s="10"/>
      <c r="C140" s="9"/>
      <c r="D140" s="11"/>
      <c r="E140" s="8"/>
    </row>
    <row r="141" spans="1:9" s="5" customFormat="1" ht="12.75" customHeight="1" x14ac:dyDescent="0.2">
      <c r="B141" s="10"/>
      <c r="C141" s="204" t="s">
        <v>117</v>
      </c>
      <c r="D141" s="11"/>
      <c r="E141" s="8"/>
    </row>
    <row r="142" spans="1:9" s="5" customFormat="1" ht="12.75" customHeight="1" x14ac:dyDescent="0.2">
      <c r="A142" s="292" t="s">
        <v>33</v>
      </c>
      <c r="B142" s="65">
        <v>104</v>
      </c>
      <c r="C142" s="65" t="str">
        <f t="shared" ref="C142:C146" si="56">VLOOKUP(B142,STARTOVKA,2,0)</f>
        <v>CZE19960702</v>
      </c>
      <c r="D142" s="66" t="str">
        <f t="shared" ref="D142:D146" si="57">VLOOKUP(B142,STARTOVKA,3,0)</f>
        <v>DULAJ Jan</v>
      </c>
      <c r="E142" s="67" t="str">
        <f t="shared" ref="E142:E146" si="58">VLOOKUP(B142,STARTOVKA,4,0)</f>
        <v>SKP DUHA FORT LANŠKROUN</v>
      </c>
      <c r="F142" s="65"/>
    </row>
    <row r="143" spans="1:9" s="5" customFormat="1" x14ac:dyDescent="0.2">
      <c r="A143" s="293"/>
      <c r="B143" s="65">
        <v>87</v>
      </c>
      <c r="C143" s="65" t="e">
        <f t="shared" si="56"/>
        <v>#N/A</v>
      </c>
      <c r="D143" s="66" t="e">
        <f t="shared" si="57"/>
        <v>#N/A</v>
      </c>
      <c r="E143" s="67" t="e">
        <f t="shared" si="58"/>
        <v>#N/A</v>
      </c>
      <c r="F143" s="65"/>
    </row>
    <row r="144" spans="1:9" s="5" customFormat="1" x14ac:dyDescent="0.2">
      <c r="A144" s="293"/>
      <c r="B144" s="65">
        <v>14</v>
      </c>
      <c r="C144" s="65" t="str">
        <f t="shared" si="56"/>
        <v>GER19970806</v>
      </c>
      <c r="D144" s="66" t="str">
        <f t="shared" si="57"/>
        <v>BINAY Noah</v>
      </c>
      <c r="E144" s="67" t="str">
        <f t="shared" si="58"/>
        <v>JUNIOREN SCHWALBE TEAM SACHSEN</v>
      </c>
      <c r="F144" s="65"/>
    </row>
    <row r="145" spans="1:11" s="5" customFormat="1" x14ac:dyDescent="0.2">
      <c r="A145" s="293"/>
      <c r="B145" s="65">
        <v>75</v>
      </c>
      <c r="C145" s="65" t="str">
        <f t="shared" si="56"/>
        <v>SVK19981117</v>
      </c>
      <c r="D145" s="66" t="str">
        <f t="shared" si="57"/>
        <v>ZEMAN Alex</v>
      </c>
      <c r="E145" s="67" t="str">
        <f t="shared" si="58"/>
        <v>SLÁVIA ŠG TRENČÍN</v>
      </c>
      <c r="F145" s="65"/>
    </row>
    <row r="146" spans="1:11" s="5" customFormat="1" x14ac:dyDescent="0.2">
      <c r="A146" s="294"/>
      <c r="B146" s="65">
        <v>12</v>
      </c>
      <c r="C146" s="65" t="str">
        <f t="shared" si="56"/>
        <v>GER19960405</v>
      </c>
      <c r="D146" s="66" t="str">
        <f t="shared" si="57"/>
        <v>WITTE Reinhard</v>
      </c>
      <c r="E146" s="67" t="str">
        <f t="shared" si="58"/>
        <v>JUNIOREN SCHWALBE TEAM SACHSEN</v>
      </c>
      <c r="F146" s="65"/>
    </row>
    <row r="147" spans="1:11" s="5" customFormat="1" ht="7.5" customHeight="1" x14ac:dyDescent="0.2">
      <c r="B147" s="53"/>
      <c r="C147" s="53"/>
      <c r="D147" s="36"/>
      <c r="E147" s="53"/>
      <c r="F147" s="36"/>
    </row>
    <row r="148" spans="1:11" s="5" customFormat="1" ht="12.75" customHeight="1" x14ac:dyDescent="0.2">
      <c r="B148" s="10"/>
      <c r="C148" s="204" t="s">
        <v>119</v>
      </c>
      <c r="D148" s="11"/>
      <c r="E148" s="8"/>
    </row>
    <row r="149" spans="1:11" s="5" customFormat="1" ht="12.75" customHeight="1" x14ac:dyDescent="0.2">
      <c r="A149" s="292" t="s">
        <v>32</v>
      </c>
      <c r="B149" s="65">
        <v>87</v>
      </c>
      <c r="C149" s="65" t="e">
        <f t="shared" ref="C149:C153" si="59">VLOOKUP(B149,STARTOVKA,2,0)</f>
        <v>#N/A</v>
      </c>
      <c r="D149" s="66" t="e">
        <f t="shared" ref="D149:D153" si="60">VLOOKUP(B149,STARTOVKA,3,0)</f>
        <v>#N/A</v>
      </c>
      <c r="E149" s="67" t="e">
        <f t="shared" ref="E149:E153" si="61">VLOOKUP(B149,STARTOVKA,4,0)</f>
        <v>#N/A</v>
      </c>
      <c r="F149" s="65"/>
    </row>
    <row r="150" spans="1:11" s="5" customFormat="1" ht="12.75" customHeight="1" x14ac:dyDescent="0.2">
      <c r="A150" s="293"/>
      <c r="B150" s="65">
        <v>104</v>
      </c>
      <c r="C150" s="65" t="str">
        <f t="shared" si="59"/>
        <v>CZE19960702</v>
      </c>
      <c r="D150" s="66" t="str">
        <f t="shared" si="60"/>
        <v>DULAJ Jan</v>
      </c>
      <c r="E150" s="67" t="str">
        <f t="shared" si="61"/>
        <v>SKP DUHA FORT LANŠKROUN</v>
      </c>
      <c r="F150" s="65"/>
    </row>
    <row r="151" spans="1:11" s="5" customFormat="1" ht="12.75" customHeight="1" x14ac:dyDescent="0.2">
      <c r="A151" s="293"/>
      <c r="B151" s="65">
        <v>56</v>
      </c>
      <c r="C151" s="65" t="str">
        <f t="shared" si="59"/>
        <v>POL19970322</v>
      </c>
      <c r="D151" s="66" t="str">
        <f t="shared" si="60"/>
        <v>FOLTYN Maciej</v>
      </c>
      <c r="E151" s="67" t="str">
        <f t="shared" si="61"/>
        <v>GRUPA KOLARSKA GLIWICE BA</v>
      </c>
      <c r="F151" s="65"/>
    </row>
    <row r="152" spans="1:11" s="5" customFormat="1" x14ac:dyDescent="0.2">
      <c r="A152" s="293"/>
      <c r="B152" s="65">
        <v>12</v>
      </c>
      <c r="C152" s="65" t="str">
        <f t="shared" si="59"/>
        <v>GER19960405</v>
      </c>
      <c r="D152" s="66" t="str">
        <f t="shared" si="60"/>
        <v>WITTE Reinhard</v>
      </c>
      <c r="E152" s="67" t="str">
        <f t="shared" si="61"/>
        <v>JUNIOREN SCHWALBE TEAM SACHSEN</v>
      </c>
      <c r="F152" s="65"/>
    </row>
    <row r="153" spans="1:11" s="5" customFormat="1" x14ac:dyDescent="0.2">
      <c r="A153" s="294"/>
      <c r="B153" s="65">
        <v>75</v>
      </c>
      <c r="C153" s="65" t="str">
        <f t="shared" si="59"/>
        <v>SVK19981117</v>
      </c>
      <c r="D153" s="66" t="str">
        <f t="shared" si="60"/>
        <v>ZEMAN Alex</v>
      </c>
      <c r="E153" s="67" t="str">
        <f t="shared" si="61"/>
        <v>SLÁVIA ŠG TRENČÍN</v>
      </c>
      <c r="F153" s="65"/>
    </row>
    <row r="154" spans="1:11" s="5" customFormat="1" x14ac:dyDescent="0.2">
      <c r="B154" s="10"/>
      <c r="C154" s="21"/>
    </row>
    <row r="155" spans="1:11" s="5" customFormat="1" x14ac:dyDescent="0.2">
      <c r="B155" s="252" t="s">
        <v>253</v>
      </c>
      <c r="C155" s="253"/>
      <c r="D155" s="253"/>
      <c r="E155" s="253"/>
      <c r="F155" s="253"/>
      <c r="G155" s="18"/>
      <c r="H155" s="18"/>
      <c r="I155" s="18"/>
      <c r="J155" s="18"/>
      <c r="K155" s="18"/>
    </row>
    <row r="156" spans="1:11" s="5" customFormat="1" ht="6.75" customHeight="1" x14ac:dyDescent="0.2">
      <c r="B156" s="50"/>
      <c r="C156" s="21"/>
      <c r="D156" s="18"/>
      <c r="E156" s="18"/>
      <c r="F156" s="18"/>
      <c r="G156" s="18"/>
      <c r="H156" s="18"/>
      <c r="I156" s="18"/>
      <c r="J156" s="18"/>
      <c r="K156" s="18"/>
    </row>
    <row r="157" spans="1:11" s="5" customFormat="1" ht="7.5" customHeight="1" x14ac:dyDescent="0.2">
      <c r="B157" s="50"/>
      <c r="C157" s="21"/>
      <c r="D157" s="18"/>
      <c r="E157" s="18"/>
      <c r="F157" s="18"/>
      <c r="G157" s="18"/>
      <c r="H157" s="18"/>
      <c r="I157" s="18"/>
      <c r="J157" s="18"/>
      <c r="K157" s="18"/>
    </row>
    <row r="158" spans="1:11" s="5" customFormat="1" ht="12.75" customHeight="1" x14ac:dyDescent="0.2">
      <c r="B158" s="50"/>
      <c r="C158" s="295" t="s">
        <v>265</v>
      </c>
      <c r="D158" s="295"/>
      <c r="E158" s="295"/>
      <c r="F158" s="295"/>
      <c r="G158" s="295"/>
      <c r="H158" s="295"/>
      <c r="I158" s="295"/>
      <c r="J158" s="295"/>
      <c r="K158" s="254"/>
    </row>
    <row r="159" spans="1:11" s="5" customFormat="1" x14ac:dyDescent="0.2">
      <c r="B159" s="50"/>
      <c r="C159" s="295"/>
      <c r="D159" s="295"/>
      <c r="E159" s="295"/>
      <c r="F159" s="295"/>
      <c r="G159" s="295"/>
      <c r="H159" s="295"/>
      <c r="I159" s="295"/>
      <c r="J159" s="295"/>
      <c r="K159" s="254"/>
    </row>
    <row r="160" spans="1:11" s="5" customFormat="1" x14ac:dyDescent="0.2">
      <c r="B160" s="50"/>
      <c r="C160" s="295"/>
      <c r="D160" s="295"/>
      <c r="E160" s="295"/>
      <c r="F160" s="295"/>
      <c r="G160" s="295"/>
      <c r="H160" s="295"/>
      <c r="I160" s="295"/>
      <c r="J160" s="295"/>
      <c r="K160" s="254"/>
    </row>
    <row r="161" spans="2:11" s="5" customFormat="1" x14ac:dyDescent="0.2">
      <c r="B161" s="50"/>
      <c r="D161" s="254"/>
      <c r="E161" s="254"/>
      <c r="F161" s="254"/>
      <c r="G161" s="254"/>
      <c r="H161" s="254"/>
      <c r="I161" s="254"/>
      <c r="J161" s="254"/>
      <c r="K161" s="254"/>
    </row>
    <row r="162" spans="2:11" s="5" customFormat="1" ht="12.75" customHeight="1" x14ac:dyDescent="0.2">
      <c r="B162" s="50"/>
      <c r="C162" s="295" t="s">
        <v>264</v>
      </c>
      <c r="D162" s="295"/>
      <c r="E162" s="295"/>
      <c r="F162" s="295"/>
      <c r="G162" s="295"/>
      <c r="H162" s="295"/>
      <c r="I162" s="295"/>
      <c r="J162" s="295"/>
      <c r="K162" s="248"/>
    </row>
    <row r="163" spans="2:11" s="5" customFormat="1" x14ac:dyDescent="0.2">
      <c r="B163" s="50"/>
      <c r="C163" s="295"/>
      <c r="D163" s="295"/>
      <c r="E163" s="295"/>
      <c r="F163" s="295"/>
      <c r="G163" s="295"/>
      <c r="H163" s="295"/>
      <c r="I163" s="295"/>
      <c r="J163" s="295"/>
      <c r="K163" s="255"/>
    </row>
    <row r="164" spans="2:11" s="5" customFormat="1" x14ac:dyDescent="0.2">
      <c r="B164" s="50"/>
      <c r="C164" s="295"/>
      <c r="D164" s="295"/>
      <c r="E164" s="295"/>
      <c r="F164" s="295"/>
      <c r="G164" s="295"/>
      <c r="H164" s="295"/>
      <c r="I164" s="295"/>
      <c r="J164" s="295"/>
      <c r="K164" s="255"/>
    </row>
    <row r="165" spans="2:11" s="5" customFormat="1" x14ac:dyDescent="0.2">
      <c r="B165" s="50"/>
      <c r="C165" s="255"/>
      <c r="D165" s="255"/>
      <c r="E165" s="255"/>
      <c r="F165" s="255"/>
      <c r="G165" s="255"/>
      <c r="H165" s="255"/>
      <c r="I165" s="255"/>
      <c r="J165" s="255"/>
      <c r="K165" s="255"/>
    </row>
    <row r="166" spans="2:11" s="5" customFormat="1" x14ac:dyDescent="0.2">
      <c r="B166" s="50"/>
      <c r="C166" s="255"/>
      <c r="D166" s="255"/>
      <c r="E166" s="255"/>
      <c r="F166" s="255"/>
      <c r="G166" s="255"/>
      <c r="H166" s="255"/>
      <c r="I166" s="255"/>
      <c r="J166" s="255"/>
      <c r="K166" s="255"/>
    </row>
    <row r="167" spans="2:11" s="5" customFormat="1" x14ac:dyDescent="0.2">
      <c r="B167" s="10"/>
      <c r="C167" s="220"/>
      <c r="D167" s="220"/>
      <c r="E167" s="220"/>
      <c r="F167" s="220"/>
      <c r="G167" s="220"/>
      <c r="H167" s="220"/>
      <c r="I167" s="220"/>
      <c r="J167" s="220"/>
      <c r="K167" s="220"/>
    </row>
    <row r="168" spans="2:11" s="5" customFormat="1" x14ac:dyDescent="0.2">
      <c r="B168" s="10"/>
      <c r="C168" s="220"/>
      <c r="D168" s="220"/>
      <c r="E168" s="220"/>
      <c r="F168" s="220"/>
      <c r="G168" s="220"/>
      <c r="H168" s="220"/>
      <c r="I168" s="220"/>
      <c r="J168" s="220"/>
      <c r="K168" s="220"/>
    </row>
    <row r="169" spans="2:11" s="5" customFormat="1" x14ac:dyDescent="0.2">
      <c r="B169" s="10"/>
      <c r="C169" s="220"/>
      <c r="D169" s="220"/>
      <c r="E169" s="220"/>
      <c r="F169" s="220"/>
      <c r="G169" s="220"/>
      <c r="H169" s="220"/>
      <c r="I169" s="220"/>
      <c r="J169" s="220"/>
      <c r="K169" s="220"/>
    </row>
    <row r="170" spans="2:11" s="5" customFormat="1" x14ac:dyDescent="0.2">
      <c r="B170" s="10"/>
      <c r="C170" s="220"/>
      <c r="D170" s="220"/>
      <c r="E170" s="220"/>
      <c r="F170" s="220"/>
      <c r="G170" s="220"/>
      <c r="H170" s="220"/>
      <c r="I170" s="220"/>
      <c r="J170" s="220"/>
      <c r="K170" s="220"/>
    </row>
    <row r="171" spans="2:11" s="5" customFormat="1" x14ac:dyDescent="0.2">
      <c r="B171" s="10"/>
      <c r="C171" s="220"/>
      <c r="D171" s="220"/>
      <c r="E171" s="220"/>
      <c r="F171" s="220"/>
      <c r="G171" s="220"/>
      <c r="H171" s="220"/>
      <c r="I171" s="220"/>
      <c r="J171" s="220"/>
      <c r="K171" s="220"/>
    </row>
    <row r="172" spans="2:11" s="5" customFormat="1" x14ac:dyDescent="0.2">
      <c r="B172" s="10"/>
      <c r="C172" s="220"/>
      <c r="D172" s="220"/>
      <c r="E172" s="220"/>
      <c r="F172" s="220"/>
      <c r="G172" s="220"/>
      <c r="H172" s="220"/>
      <c r="I172" s="220"/>
      <c r="J172" s="220"/>
      <c r="K172" s="220"/>
    </row>
    <row r="173" spans="2:11" s="5" customFormat="1" x14ac:dyDescent="0.2">
      <c r="B173" s="10"/>
      <c r="C173" s="220"/>
      <c r="D173" s="220"/>
      <c r="E173" s="220"/>
      <c r="F173" s="220"/>
      <c r="G173" s="220"/>
      <c r="H173" s="220"/>
      <c r="I173" s="220"/>
      <c r="J173" s="220"/>
      <c r="K173" s="220"/>
    </row>
    <row r="174" spans="2:11" s="5" customFormat="1" x14ac:dyDescent="0.2">
      <c r="B174" s="10"/>
      <c r="C174" s="220"/>
      <c r="D174" s="220"/>
      <c r="E174" s="220"/>
      <c r="F174" s="220"/>
      <c r="G174" s="220"/>
      <c r="H174" s="220"/>
      <c r="I174" s="220"/>
      <c r="J174" s="220"/>
      <c r="K174" s="220"/>
    </row>
    <row r="175" spans="2:11" s="5" customFormat="1" x14ac:dyDescent="0.2">
      <c r="B175" s="10"/>
      <c r="C175" s="220"/>
      <c r="D175" s="220"/>
      <c r="E175" s="220"/>
      <c r="F175" s="220"/>
      <c r="G175" s="220"/>
      <c r="H175" s="220"/>
      <c r="I175" s="220"/>
      <c r="J175" s="220"/>
      <c r="K175" s="220"/>
    </row>
    <row r="176" spans="2:11" s="5" customFormat="1" x14ac:dyDescent="0.2">
      <c r="B176" s="10"/>
      <c r="C176" s="220"/>
      <c r="D176" s="220"/>
      <c r="E176" s="220"/>
      <c r="F176" s="220"/>
      <c r="G176" s="220"/>
      <c r="H176" s="220"/>
      <c r="I176" s="220"/>
      <c r="J176" s="220"/>
      <c r="K176" s="220"/>
    </row>
    <row r="177" spans="1:11" s="5" customFormat="1" x14ac:dyDescent="0.2">
      <c r="B177" s="10"/>
      <c r="C177" s="220"/>
      <c r="D177" s="220"/>
      <c r="E177" s="220"/>
      <c r="F177" s="220"/>
      <c r="G177" s="220"/>
      <c r="H177" s="220"/>
      <c r="I177" s="220"/>
      <c r="J177" s="220"/>
      <c r="K177" s="220"/>
    </row>
    <row r="178" spans="1:11" s="5" customFormat="1" x14ac:dyDescent="0.2">
      <c r="B178" s="10"/>
      <c r="C178" s="220"/>
      <c r="D178" s="220"/>
      <c r="E178" s="220"/>
      <c r="F178" s="220"/>
      <c r="G178" s="220"/>
      <c r="H178" s="220"/>
      <c r="I178" s="220"/>
      <c r="J178" s="220"/>
      <c r="K178" s="220"/>
    </row>
    <row r="179" spans="1:11" s="5" customFormat="1" x14ac:dyDescent="0.2">
      <c r="B179" s="10"/>
      <c r="C179" s="220"/>
      <c r="D179" s="220"/>
      <c r="E179" s="220"/>
      <c r="F179" s="220"/>
      <c r="G179" s="220"/>
      <c r="H179" s="220"/>
      <c r="I179" s="220"/>
      <c r="J179" s="220"/>
      <c r="K179" s="220"/>
    </row>
    <row r="180" spans="1:11" s="5" customFormat="1" x14ac:dyDescent="0.2">
      <c r="B180" s="10"/>
      <c r="C180" s="220"/>
      <c r="D180" s="220"/>
      <c r="E180" s="220"/>
      <c r="F180" s="220"/>
      <c r="G180" s="220"/>
      <c r="H180" s="220"/>
      <c r="I180" s="220"/>
      <c r="J180" s="220"/>
      <c r="K180" s="220"/>
    </row>
    <row r="181" spans="1:11" s="5" customFormat="1" x14ac:dyDescent="0.2">
      <c r="B181" s="10"/>
      <c r="C181" s="220"/>
      <c r="D181" s="220"/>
      <c r="E181" s="220"/>
      <c r="F181" s="220"/>
      <c r="G181" s="220"/>
      <c r="H181" s="220"/>
      <c r="I181" s="220"/>
      <c r="J181" s="220"/>
      <c r="K181" s="220"/>
    </row>
    <row r="182" spans="1:11" ht="6" customHeight="1" x14ac:dyDescent="0.2">
      <c r="A182" s="218"/>
      <c r="B182" s="218"/>
      <c r="C182" s="218"/>
      <c r="D182" s="218"/>
      <c r="E182" s="218"/>
      <c r="F182" s="218"/>
      <c r="G182" s="218"/>
      <c r="H182" s="218"/>
      <c r="I182" s="218"/>
      <c r="J182" s="218"/>
      <c r="K182" s="218"/>
    </row>
    <row r="183" spans="1:11" x14ac:dyDescent="0.2">
      <c r="A183" s="3"/>
      <c r="B183" s="3"/>
      <c r="C183" s="4"/>
      <c r="D183" s="3"/>
      <c r="E183" s="3"/>
      <c r="F183" s="3"/>
      <c r="G183" s="3"/>
      <c r="H183" s="3"/>
      <c r="I183" s="3"/>
      <c r="J183" s="3"/>
      <c r="K183" s="3"/>
    </row>
    <row r="184" spans="1:11" x14ac:dyDescent="0.2">
      <c r="A184" s="3"/>
      <c r="B184" s="3"/>
      <c r="C184" s="4"/>
      <c r="D184" s="3"/>
      <c r="E184" s="3"/>
      <c r="F184" s="3"/>
      <c r="G184" s="3"/>
      <c r="H184" s="3"/>
      <c r="I184" s="3"/>
      <c r="J184" s="3"/>
      <c r="K184" s="3"/>
    </row>
    <row r="185" spans="1:11" x14ac:dyDescent="0.2">
      <c r="A185" s="3"/>
      <c r="B185" s="3"/>
      <c r="C185" s="4"/>
      <c r="D185" s="3"/>
      <c r="E185" s="3"/>
      <c r="F185" s="3"/>
      <c r="G185" s="3"/>
      <c r="H185" s="3"/>
      <c r="I185" s="3"/>
      <c r="J185" s="3"/>
      <c r="K185" s="3"/>
    </row>
    <row r="186" spans="1:11" x14ac:dyDescent="0.2">
      <c r="A186" s="3"/>
      <c r="B186" s="3"/>
      <c r="C186" s="4"/>
      <c r="D186" s="3"/>
      <c r="E186" s="3"/>
      <c r="F186" s="3"/>
      <c r="G186" s="3"/>
      <c r="H186" s="3"/>
      <c r="I186" s="3"/>
      <c r="J186" s="3"/>
      <c r="K186" s="3"/>
    </row>
    <row r="187" spans="1:11" x14ac:dyDescent="0.2">
      <c r="A187" s="3"/>
      <c r="B187" s="3"/>
      <c r="C187" s="4"/>
      <c r="D187" s="3"/>
      <c r="E187" s="3"/>
      <c r="F187" s="3"/>
      <c r="G187" s="3"/>
      <c r="H187" s="3"/>
      <c r="I187" s="3"/>
      <c r="J187" s="3"/>
      <c r="K187" s="3"/>
    </row>
    <row r="188" spans="1:11" x14ac:dyDescent="0.2">
      <c r="A188" s="3"/>
      <c r="B188" s="3"/>
      <c r="C188" s="4"/>
      <c r="D188" s="3"/>
      <c r="E188" s="3"/>
      <c r="F188" s="3"/>
      <c r="G188" s="3"/>
      <c r="H188" s="3"/>
      <c r="I188" s="3"/>
      <c r="J188" s="3"/>
      <c r="K188" s="3"/>
    </row>
    <row r="189" spans="1:11" ht="6" customHeight="1" x14ac:dyDescent="0.2">
      <c r="A189" s="218"/>
      <c r="B189" s="218"/>
      <c r="C189" s="218"/>
      <c r="D189" s="218"/>
      <c r="E189" s="218"/>
      <c r="F189" s="218"/>
      <c r="G189" s="218"/>
      <c r="H189" s="218"/>
      <c r="I189" s="218"/>
      <c r="J189" s="218"/>
      <c r="K189" s="218"/>
    </row>
    <row r="190" spans="1:11" ht="11.45" customHeight="1" x14ac:dyDescent="0.2">
      <c r="A190" s="288" t="s">
        <v>46</v>
      </c>
      <c r="B190" s="288"/>
      <c r="C190" s="288"/>
      <c r="D190" s="288"/>
      <c r="E190" s="288"/>
      <c r="F190" s="288"/>
      <c r="G190" s="288"/>
      <c r="H190" s="288"/>
      <c r="I190" s="288"/>
      <c r="J190" s="288"/>
      <c r="K190" s="288"/>
    </row>
  </sheetData>
  <sortState ref="A109:P115">
    <sortCondition ref="A109"/>
  </sortState>
  <mergeCells count="12">
    <mergeCell ref="A1:K1"/>
    <mergeCell ref="A2:K2"/>
    <mergeCell ref="D3:H3"/>
    <mergeCell ref="A5:K5"/>
    <mergeCell ref="A125:A127"/>
    <mergeCell ref="A190:K190"/>
    <mergeCell ref="A135:A137"/>
    <mergeCell ref="A130:A132"/>
    <mergeCell ref="C158:J160"/>
    <mergeCell ref="C162:J164"/>
    <mergeCell ref="A142:A146"/>
    <mergeCell ref="A149:A153"/>
  </mergeCells>
  <conditionalFormatting sqref="K12:K119">
    <cfRule type="cellIs" dxfId="11" priority="3" operator="equal">
      <formula>0</formula>
    </cfRule>
  </conditionalFormatting>
  <pageMargins left="0.56999999999999995" right="0.55118110236220474" top="0.31496062992125984" bottom="0.36" header="0.23622047244094491" footer="0.19685039370078741"/>
  <pageSetup paperSize="9" scale="65" orientation="portrait" horizontalDpi="4294967294"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X188"/>
  <sheetViews>
    <sheetView topLeftCell="A127" zoomScale="85" zoomScaleNormal="85" workbookViewId="0">
      <selection activeCell="B109" sqref="B109"/>
    </sheetView>
  </sheetViews>
  <sheetFormatPr defaultColWidth="8.85546875" defaultRowHeight="12.75" outlineLevelCol="1" x14ac:dyDescent="0.2"/>
  <cols>
    <col min="1" max="1" width="4.85546875" style="22" customWidth="1"/>
    <col min="2" max="2" width="6.7109375" style="22" customWidth="1"/>
    <col min="3" max="3" width="13.140625" style="1" customWidth="1"/>
    <col min="4" max="4" width="23.85546875" style="22" customWidth="1"/>
    <col min="5" max="5" width="34.42578125" style="22" customWidth="1"/>
    <col min="6" max="6" width="8.42578125" style="22" customWidth="1"/>
    <col min="7" max="7" width="5.42578125" style="22" customWidth="1"/>
    <col min="8" max="8" width="8" style="22" bestFit="1" customWidth="1"/>
    <col min="9" max="9" width="10.28515625" style="22" customWidth="1"/>
    <col min="10" max="10" width="10" style="22" customWidth="1"/>
    <col min="11" max="11" width="9.5703125" style="22" customWidth="1"/>
    <col min="13" max="16" width="8.85546875" hidden="1" customWidth="1" outlineLevel="1"/>
    <col min="17" max="17" width="8.85546875" collapsed="1"/>
    <col min="18" max="18" width="10.85546875" hidden="1" customWidth="1" outlineLevel="1"/>
    <col min="19" max="23" width="8.85546875" hidden="1" customWidth="1" outlineLevel="1"/>
    <col min="24" max="24" width="8.85546875" collapsed="1"/>
  </cols>
  <sheetData>
    <row r="1" spans="1:23" s="22" customFormat="1" ht="33.75" customHeight="1" x14ac:dyDescent="0.4">
      <c r="A1" s="289" t="str">
        <f>CTRL!B7</f>
        <v>R E G I O N E M   O R L I C K A   L A N Š K R O U N   2 0 1 4</v>
      </c>
      <c r="B1" s="289"/>
      <c r="C1" s="289"/>
      <c r="D1" s="289"/>
      <c r="E1" s="289"/>
      <c r="F1" s="289"/>
      <c r="G1" s="289"/>
      <c r="H1" s="289"/>
      <c r="I1" s="289"/>
      <c r="J1" s="289"/>
      <c r="K1" s="289"/>
      <c r="V1" s="184" t="str">
        <f>IF(MAX(W:W)&gt;1,"DUPLICITA","")</f>
        <v/>
      </c>
    </row>
    <row r="2" spans="1:23" s="22" customFormat="1" ht="15.75" x14ac:dyDescent="0.2">
      <c r="A2" s="284" t="str">
        <f>CTRL!B8</f>
        <v>28. ročník mezinárodního cyklistického závodu juniorů / 28th edition of international cycling race of juniors</v>
      </c>
      <c r="B2" s="284"/>
      <c r="C2" s="284"/>
      <c r="D2" s="284"/>
      <c r="E2" s="284"/>
      <c r="F2" s="284"/>
      <c r="G2" s="284"/>
      <c r="H2" s="284"/>
      <c r="I2" s="284"/>
      <c r="J2" s="284"/>
      <c r="K2" s="284"/>
    </row>
    <row r="3" spans="1:23" s="22" customFormat="1" ht="18.75" x14ac:dyDescent="0.3">
      <c r="C3" s="1"/>
      <c r="D3" s="285" t="str">
        <f>CTRL!B20</f>
        <v xml:space="preserve">4. etapa / 4th Stage </v>
      </c>
      <c r="E3" s="285"/>
      <c r="F3" s="285"/>
      <c r="G3" s="285"/>
      <c r="H3" s="285"/>
      <c r="I3" s="51"/>
      <c r="K3" s="202" t="str">
        <f>"Com.no.: 25/" &amp; CTRL!B27</f>
        <v>Com.no.: 25/31</v>
      </c>
    </row>
    <row r="4" spans="1:23" s="22" customFormat="1" x14ac:dyDescent="0.2">
      <c r="A4" s="64" t="str">
        <f>"Datum / Date: "&amp;TEXT(CTRL!B13,"dd.mm.rrrr")</f>
        <v>Datum / Date: 10.08.2014</v>
      </c>
      <c r="C4" s="1"/>
      <c r="K4" s="14" t="str">
        <f>"Místo konání / Place: "&amp;CTRL!B16&amp;""</f>
        <v>Místo konání / Place: Lanškroun (CZE)</v>
      </c>
    </row>
    <row r="5" spans="1:23" s="22" customFormat="1" ht="21" x14ac:dyDescent="0.2">
      <c r="A5" s="286" t="s">
        <v>225</v>
      </c>
      <c r="B5" s="286"/>
      <c r="C5" s="286"/>
      <c r="D5" s="286"/>
      <c r="E5" s="286"/>
      <c r="F5" s="286"/>
      <c r="G5" s="286"/>
      <c r="H5" s="286"/>
      <c r="I5" s="286"/>
      <c r="J5" s="286"/>
      <c r="K5" s="286"/>
    </row>
    <row r="6" spans="1:23" s="22" customFormat="1" ht="9" customHeight="1" x14ac:dyDescent="0.2">
      <c r="C6" s="1"/>
    </row>
    <row r="7" spans="1:23" s="22" customFormat="1" x14ac:dyDescent="0.2">
      <c r="A7" s="260" t="s">
        <v>0</v>
      </c>
      <c r="B7" s="260" t="s">
        <v>1</v>
      </c>
      <c r="C7" s="260" t="s">
        <v>2</v>
      </c>
      <c r="D7" s="260" t="s">
        <v>3</v>
      </c>
      <c r="E7" s="260" t="s">
        <v>4</v>
      </c>
      <c r="F7" s="260" t="s">
        <v>5</v>
      </c>
      <c r="G7" s="260" t="s">
        <v>69</v>
      </c>
      <c r="H7" s="260" t="s">
        <v>12</v>
      </c>
      <c r="I7" s="260" t="s">
        <v>60</v>
      </c>
      <c r="J7" s="260" t="s">
        <v>28</v>
      </c>
      <c r="K7" s="260" t="s">
        <v>101</v>
      </c>
      <c r="M7" s="260" t="s">
        <v>101</v>
      </c>
      <c r="N7" s="260" t="s">
        <v>101</v>
      </c>
      <c r="O7" s="260" t="s">
        <v>201</v>
      </c>
      <c r="P7" s="260" t="s">
        <v>202</v>
      </c>
      <c r="R7" s="174" t="s">
        <v>217</v>
      </c>
      <c r="S7" s="174" t="s">
        <v>218</v>
      </c>
      <c r="T7" s="182" t="s">
        <v>219</v>
      </c>
      <c r="U7" s="182" t="s">
        <v>220</v>
      </c>
      <c r="V7" s="183" t="s">
        <v>217</v>
      </c>
      <c r="W7" s="182" t="s">
        <v>221</v>
      </c>
    </row>
    <row r="8" spans="1:23" s="22" customFormat="1" x14ac:dyDescent="0.2">
      <c r="A8" s="86" t="s">
        <v>6</v>
      </c>
      <c r="B8" s="86" t="s">
        <v>7</v>
      </c>
      <c r="C8" s="86" t="s">
        <v>8</v>
      </c>
      <c r="D8" s="86" t="s">
        <v>9</v>
      </c>
      <c r="E8" s="86" t="s">
        <v>15</v>
      </c>
      <c r="F8" s="86" t="s">
        <v>10</v>
      </c>
      <c r="G8" s="86" t="s">
        <v>70</v>
      </c>
      <c r="H8" s="86" t="s">
        <v>11</v>
      </c>
      <c r="I8" s="86" t="s">
        <v>61</v>
      </c>
      <c r="J8" s="86" t="s">
        <v>59</v>
      </c>
      <c r="K8" s="86" t="s">
        <v>102</v>
      </c>
      <c r="M8" s="86" t="s">
        <v>199</v>
      </c>
      <c r="N8" s="86" t="s">
        <v>200</v>
      </c>
      <c r="O8" s="86"/>
      <c r="P8" s="86"/>
      <c r="R8" s="175"/>
      <c r="S8" s="174"/>
      <c r="T8" s="176"/>
      <c r="U8" s="176"/>
      <c r="V8" s="177"/>
      <c r="W8" s="176"/>
    </row>
    <row r="9" spans="1:23" s="22" customFormat="1" ht="8.25" customHeight="1" thickBot="1" x14ac:dyDescent="0.25">
      <c r="C9" s="1"/>
      <c r="R9" s="175"/>
      <c r="S9" s="174"/>
      <c r="T9" s="176"/>
      <c r="U9" s="176"/>
      <c r="V9" s="177"/>
      <c r="W9" s="176"/>
    </row>
    <row r="10" spans="1:23" s="22" customFormat="1" ht="14.25" customHeight="1" x14ac:dyDescent="0.2">
      <c r="A10" s="168"/>
      <c r="B10" s="168"/>
      <c r="C10" s="168"/>
      <c r="D10" s="168"/>
      <c r="E10" s="168"/>
      <c r="F10" s="168"/>
      <c r="G10" s="168"/>
      <c r="H10" s="168"/>
      <c r="I10" s="168"/>
      <c r="J10" s="168"/>
      <c r="K10" s="168"/>
      <c r="M10" s="168"/>
      <c r="N10" s="168"/>
      <c r="O10" s="168"/>
      <c r="P10" s="168"/>
      <c r="R10" s="175"/>
      <c r="S10" s="174"/>
      <c r="T10" s="176"/>
      <c r="U10" s="176"/>
      <c r="V10" s="177"/>
      <c r="W10" s="176"/>
    </row>
    <row r="11" spans="1:23" s="22" customFormat="1" ht="15" x14ac:dyDescent="0.2">
      <c r="A11" s="26" t="str">
        <f xml:space="preserve"> "Délka / Distance: " &amp; CTRL!B5 &amp; " km"</f>
        <v>Délka / Distance: 95 km</v>
      </c>
      <c r="B11" s="27"/>
      <c r="C11" s="27"/>
      <c r="D11" s="27"/>
      <c r="E11" s="58"/>
      <c r="F11" s="58"/>
      <c r="G11" s="58"/>
      <c r="H11" s="58"/>
      <c r="I11" s="58"/>
      <c r="J11" s="58"/>
      <c r="K11" s="58" t="s">
        <v>270</v>
      </c>
      <c r="M11" s="58"/>
      <c r="N11" s="58"/>
      <c r="O11" s="58"/>
      <c r="P11" s="58"/>
      <c r="R11" s="175"/>
      <c r="S11" s="174"/>
      <c r="T11" s="176"/>
      <c r="U11" s="176"/>
      <c r="V11" s="177"/>
      <c r="W11" s="176"/>
    </row>
    <row r="12" spans="1:23" s="71" customFormat="1" ht="13.7" customHeight="1" x14ac:dyDescent="0.25">
      <c r="A12" s="55">
        <v>1</v>
      </c>
      <c r="B12" s="115">
        <v>76</v>
      </c>
      <c r="C12" s="65" t="e">
        <f t="shared" ref="C12:C43" si="0">VLOOKUP(B12,STARTOVKA,2,0)</f>
        <v>#N/A</v>
      </c>
      <c r="D12" s="66" t="e">
        <f t="shared" ref="D12:D43" si="1">VLOOKUP(B12,STARTOVKA,3,0)</f>
        <v>#N/A</v>
      </c>
      <c r="E12" s="67" t="e">
        <f t="shared" ref="E12:E43" si="2">VLOOKUP(B12,STARTOVKA,4,0)</f>
        <v>#N/A</v>
      </c>
      <c r="F12" s="68" t="e">
        <f t="shared" ref="F12:F43" si="3">VLOOKUP(B12,STARTOVKA,5,0)</f>
        <v>#N/A</v>
      </c>
      <c r="G12" s="69" t="e">
        <f t="shared" ref="G12:G43" si="4">VLOOKUP(B12,STARTOVKA,6,0)</f>
        <v>#N/A</v>
      </c>
      <c r="H12" s="69" t="e">
        <f t="shared" ref="H12:H43" si="5">VLOOKUP(B12,STARTOVKA,7,0)</f>
        <v>#N/A</v>
      </c>
      <c r="I12" s="70">
        <v>0.13116898148148148</v>
      </c>
      <c r="J12" s="33">
        <f t="shared" ref="J12:J43" si="6">I12-$I$12</f>
        <v>0</v>
      </c>
      <c r="K12" s="33">
        <f t="shared" ref="K12:K43" si="7">M12+N12</f>
        <v>1.1574074074074073E-4</v>
      </c>
      <c r="M12" s="33"/>
      <c r="N12" s="33">
        <v>1.1574074074074073E-4</v>
      </c>
      <c r="O12" s="33">
        <f t="shared" ref="O12:O43" si="8">VLOOKUP(B12,ACTIVERIDERS3,8,0)</f>
        <v>0.37118055555555551</v>
      </c>
      <c r="P12" s="203">
        <f t="shared" ref="P12:P43" si="9">I12-K12+O12</f>
        <v>0.50223379629629628</v>
      </c>
      <c r="R12" s="178">
        <v>76</v>
      </c>
      <c r="S12" s="179">
        <v>1</v>
      </c>
      <c r="T12" s="177">
        <f>IF(R12&lt;&gt;"",R12,"")</f>
        <v>76</v>
      </c>
      <c r="U12" s="180">
        <v>1</v>
      </c>
      <c r="V12" s="181">
        <v>3</v>
      </c>
      <c r="W12" s="177">
        <f t="shared" ref="W12:W43" si="10">SUMIF(T:T,V:V,U:U)</f>
        <v>1</v>
      </c>
    </row>
    <row r="13" spans="1:23" s="71" customFormat="1" ht="13.7" customHeight="1" x14ac:dyDescent="0.25">
      <c r="A13" s="55">
        <v>2</v>
      </c>
      <c r="B13" s="115">
        <v>93</v>
      </c>
      <c r="C13" s="65" t="str">
        <f t="shared" si="0"/>
        <v>CZE19960424</v>
      </c>
      <c r="D13" s="66" t="str">
        <f t="shared" si="1"/>
        <v xml:space="preserve">GRUBER Pavel </v>
      </c>
      <c r="E13" s="67" t="str">
        <f t="shared" si="2"/>
        <v xml:space="preserve">TJ FAVORIT BRNO </v>
      </c>
      <c r="F13" s="68">
        <f t="shared" si="3"/>
        <v>13075</v>
      </c>
      <c r="G13" s="69" t="str">
        <f t="shared" si="4"/>
        <v>JUNIOR</v>
      </c>
      <c r="H13" s="69" t="str">
        <f t="shared" si="5"/>
        <v>FAV</v>
      </c>
      <c r="I13" s="70">
        <v>0.13116898148148148</v>
      </c>
      <c r="J13" s="33">
        <f t="shared" si="6"/>
        <v>0</v>
      </c>
      <c r="K13" s="33">
        <f t="shared" si="7"/>
        <v>6.9444444444444444E-5</v>
      </c>
      <c r="M13" s="33"/>
      <c r="N13" s="33">
        <v>6.9444444444444444E-5</v>
      </c>
      <c r="O13" s="33">
        <f t="shared" si="8"/>
        <v>0.37451388888888887</v>
      </c>
      <c r="P13" s="203">
        <f t="shared" si="9"/>
        <v>0.50561342592592595</v>
      </c>
      <c r="R13" s="178">
        <v>93</v>
      </c>
      <c r="S13" s="179">
        <v>2</v>
      </c>
      <c r="T13" s="177">
        <f t="shared" ref="T13:T76" si="11">IF(R13&lt;&gt;"",R13,"")</f>
        <v>93</v>
      </c>
      <c r="U13" s="180">
        <v>1</v>
      </c>
      <c r="V13" s="181">
        <v>5</v>
      </c>
      <c r="W13" s="177">
        <f t="shared" si="10"/>
        <v>1</v>
      </c>
    </row>
    <row r="14" spans="1:23" s="71" customFormat="1" ht="13.7" customHeight="1" x14ac:dyDescent="0.25">
      <c r="A14" s="55">
        <v>3</v>
      </c>
      <c r="B14" s="115">
        <v>17</v>
      </c>
      <c r="C14" s="65" t="str">
        <f t="shared" si="0"/>
        <v>GER19980912</v>
      </c>
      <c r="D14" s="66" t="str">
        <f t="shared" si="1"/>
        <v>CLAUSS Marc</v>
      </c>
      <c r="E14" s="67" t="str">
        <f t="shared" si="2"/>
        <v>JUNIOREN SCHWALBE TEAM SACHSEN</v>
      </c>
      <c r="F14" s="68" t="str">
        <f t="shared" si="3"/>
        <v>SAC 135276</v>
      </c>
      <c r="G14" s="69" t="str">
        <f t="shared" si="4"/>
        <v>CADET</v>
      </c>
      <c r="H14" s="69" t="str">
        <f t="shared" si="5"/>
        <v>SCW</v>
      </c>
      <c r="I14" s="70">
        <v>0.13116898148148148</v>
      </c>
      <c r="J14" s="33">
        <f t="shared" si="6"/>
        <v>0</v>
      </c>
      <c r="K14" s="33">
        <f t="shared" si="7"/>
        <v>4.6296296296296294E-5</v>
      </c>
      <c r="M14" s="33"/>
      <c r="N14" s="33">
        <v>4.6296296296296294E-5</v>
      </c>
      <c r="O14" s="33">
        <f t="shared" si="8"/>
        <v>0.37075231481481485</v>
      </c>
      <c r="P14" s="203">
        <f t="shared" si="9"/>
        <v>0.50187500000000007</v>
      </c>
      <c r="R14" s="178">
        <v>17</v>
      </c>
      <c r="S14" s="179">
        <v>3</v>
      </c>
      <c r="T14" s="177">
        <f t="shared" si="11"/>
        <v>17</v>
      </c>
      <c r="U14" s="180">
        <v>1</v>
      </c>
      <c r="V14" s="181">
        <v>7</v>
      </c>
      <c r="W14" s="177">
        <f t="shared" si="10"/>
        <v>1</v>
      </c>
    </row>
    <row r="15" spans="1:23" s="71" customFormat="1" ht="13.7" customHeight="1" x14ac:dyDescent="0.25">
      <c r="A15" s="55">
        <v>4</v>
      </c>
      <c r="B15" s="115">
        <v>7</v>
      </c>
      <c r="C15" s="65" t="str">
        <f t="shared" si="0"/>
        <v>GER19970419</v>
      </c>
      <c r="D15" s="66" t="str">
        <f t="shared" si="1"/>
        <v>BURCHARDT Karl</v>
      </c>
      <c r="E15" s="67" t="str">
        <f t="shared" si="2"/>
        <v>RSC TURBINE ERFURT</v>
      </c>
      <c r="F15" s="68" t="str">
        <f t="shared" si="3"/>
        <v>THÜ173418</v>
      </c>
      <c r="G15" s="69" t="str">
        <f t="shared" si="4"/>
        <v>JUNIOR*</v>
      </c>
      <c r="H15" s="69" t="str">
        <f t="shared" si="5"/>
        <v>TUR</v>
      </c>
      <c r="I15" s="70">
        <v>0.13116898148148148</v>
      </c>
      <c r="J15" s="33">
        <f t="shared" si="6"/>
        <v>0</v>
      </c>
      <c r="K15" s="33">
        <f t="shared" si="7"/>
        <v>0</v>
      </c>
      <c r="M15" s="33"/>
      <c r="N15" s="33"/>
      <c r="O15" s="33">
        <f t="shared" si="8"/>
        <v>0.37082175925925925</v>
      </c>
      <c r="P15" s="203">
        <f t="shared" si="9"/>
        <v>0.50199074074074068</v>
      </c>
      <c r="R15" s="178">
        <v>7</v>
      </c>
      <c r="S15" s="179">
        <v>4</v>
      </c>
      <c r="T15" s="177">
        <f t="shared" si="11"/>
        <v>7</v>
      </c>
      <c r="U15" s="180">
        <v>1</v>
      </c>
      <c r="V15" s="181">
        <v>8</v>
      </c>
      <c r="W15" s="177">
        <f t="shared" si="10"/>
        <v>1</v>
      </c>
    </row>
    <row r="16" spans="1:23" s="71" customFormat="1" ht="13.7" customHeight="1" x14ac:dyDescent="0.25">
      <c r="A16" s="55">
        <v>5</v>
      </c>
      <c r="B16" s="115">
        <v>51</v>
      </c>
      <c r="C16" s="65" t="str">
        <f t="shared" si="0"/>
        <v>CZE19980726</v>
      </c>
      <c r="D16" s="66" t="str">
        <f t="shared" si="1"/>
        <v xml:space="preserve">POKORNÝ Petr </v>
      </c>
      <c r="E16" s="67" t="str">
        <f t="shared" si="2"/>
        <v xml:space="preserve">ACK STARÁ VES NAD ONDŘEJNICÍ </v>
      </c>
      <c r="F16" s="68">
        <f t="shared" si="3"/>
        <v>9870</v>
      </c>
      <c r="G16" s="69" t="str">
        <f t="shared" si="4"/>
        <v>CADET</v>
      </c>
      <c r="H16" s="69" t="str">
        <f t="shared" si="5"/>
        <v>GLI</v>
      </c>
      <c r="I16" s="70">
        <v>0.13116898148148148</v>
      </c>
      <c r="J16" s="33">
        <f t="shared" si="6"/>
        <v>0</v>
      </c>
      <c r="K16" s="33">
        <f t="shared" si="7"/>
        <v>0</v>
      </c>
      <c r="M16" s="33"/>
      <c r="N16" s="33"/>
      <c r="O16" s="33">
        <f t="shared" si="8"/>
        <v>0.3716666666666667</v>
      </c>
      <c r="P16" s="203">
        <f t="shared" si="9"/>
        <v>0.50283564814814818</v>
      </c>
      <c r="R16" s="178">
        <v>51</v>
      </c>
      <c r="S16" s="179">
        <v>5</v>
      </c>
      <c r="T16" s="177">
        <f t="shared" si="11"/>
        <v>51</v>
      </c>
      <c r="U16" s="180">
        <v>1</v>
      </c>
      <c r="V16" s="181">
        <v>9</v>
      </c>
      <c r="W16" s="177">
        <f t="shared" si="10"/>
        <v>1</v>
      </c>
    </row>
    <row r="17" spans="1:23" s="71" customFormat="1" ht="13.7" customHeight="1" x14ac:dyDescent="0.25">
      <c r="A17" s="55">
        <v>6</v>
      </c>
      <c r="B17" s="115">
        <v>40</v>
      </c>
      <c r="C17" s="65" t="e">
        <f t="shared" si="0"/>
        <v>#N/A</v>
      </c>
      <c r="D17" s="66" t="e">
        <f t="shared" si="1"/>
        <v>#N/A</v>
      </c>
      <c r="E17" s="67" t="e">
        <f t="shared" si="2"/>
        <v>#N/A</v>
      </c>
      <c r="F17" s="68" t="e">
        <f t="shared" si="3"/>
        <v>#N/A</v>
      </c>
      <c r="G17" s="69" t="e">
        <f t="shared" si="4"/>
        <v>#N/A</v>
      </c>
      <c r="H17" s="69" t="e">
        <f t="shared" si="5"/>
        <v>#N/A</v>
      </c>
      <c r="I17" s="70">
        <v>0.13116898148148148</v>
      </c>
      <c r="J17" s="33">
        <f t="shared" si="6"/>
        <v>0</v>
      </c>
      <c r="K17" s="33">
        <f t="shared" si="7"/>
        <v>0</v>
      </c>
      <c r="M17" s="33"/>
      <c r="N17" s="33"/>
      <c r="O17" s="33">
        <f t="shared" si="8"/>
        <v>0.37075231481481485</v>
      </c>
      <c r="P17" s="203">
        <f t="shared" si="9"/>
        <v>0.50192129629629634</v>
      </c>
      <c r="R17" s="178">
        <v>40</v>
      </c>
      <c r="S17" s="179">
        <v>6</v>
      </c>
      <c r="T17" s="177">
        <f t="shared" si="11"/>
        <v>40</v>
      </c>
      <c r="U17" s="180">
        <v>1</v>
      </c>
      <c r="V17" s="181">
        <v>10</v>
      </c>
      <c r="W17" s="177">
        <f t="shared" si="10"/>
        <v>1</v>
      </c>
    </row>
    <row r="18" spans="1:23" s="71" customFormat="1" ht="13.7" customHeight="1" x14ac:dyDescent="0.25">
      <c r="A18" s="55">
        <v>7</v>
      </c>
      <c r="B18" s="115">
        <v>74</v>
      </c>
      <c r="C18" s="65" t="str">
        <f t="shared" si="0"/>
        <v>SVK19980324</v>
      </c>
      <c r="D18" s="66" t="str">
        <f t="shared" si="1"/>
        <v>KOVÁČ Milan</v>
      </c>
      <c r="E18" s="67" t="str">
        <f t="shared" si="2"/>
        <v>SLÁVIA ŠG TRENČÍN</v>
      </c>
      <c r="F18" s="68">
        <f t="shared" si="3"/>
        <v>5908</v>
      </c>
      <c r="G18" s="69" t="str">
        <f t="shared" si="4"/>
        <v>CADET</v>
      </c>
      <c r="H18" s="69" t="str">
        <f t="shared" si="5"/>
        <v>SLA</v>
      </c>
      <c r="I18" s="70">
        <v>0.13116898148148148</v>
      </c>
      <c r="J18" s="33">
        <f t="shared" si="6"/>
        <v>0</v>
      </c>
      <c r="K18" s="33">
        <f t="shared" si="7"/>
        <v>0</v>
      </c>
      <c r="M18" s="33"/>
      <c r="N18" s="33"/>
      <c r="O18" s="33">
        <f t="shared" si="8"/>
        <v>0.3716666666666667</v>
      </c>
      <c r="P18" s="203">
        <f t="shared" si="9"/>
        <v>0.50283564814814818</v>
      </c>
      <c r="R18" s="178">
        <v>74</v>
      </c>
      <c r="S18" s="179">
        <v>7</v>
      </c>
      <c r="T18" s="177">
        <f t="shared" si="11"/>
        <v>74</v>
      </c>
      <c r="U18" s="180">
        <v>1</v>
      </c>
      <c r="V18" s="181">
        <v>11</v>
      </c>
      <c r="W18" s="177">
        <f t="shared" si="10"/>
        <v>1</v>
      </c>
    </row>
    <row r="19" spans="1:23" s="71" customFormat="1" ht="13.7" customHeight="1" x14ac:dyDescent="0.25">
      <c r="A19" s="55">
        <v>8</v>
      </c>
      <c r="B19" s="115">
        <v>96</v>
      </c>
      <c r="C19" s="65" t="str">
        <f t="shared" si="0"/>
        <v>CZE19960516</v>
      </c>
      <c r="D19" s="66" t="str">
        <f t="shared" si="1"/>
        <v xml:space="preserve">SCHMIDT Vít </v>
      </c>
      <c r="E19" s="67" t="str">
        <f t="shared" si="2"/>
        <v xml:space="preserve">TJ FAVORIT BRNO </v>
      </c>
      <c r="F19" s="68">
        <f t="shared" si="3"/>
        <v>8369</v>
      </c>
      <c r="G19" s="69" t="str">
        <f t="shared" si="4"/>
        <v>JUNIOR</v>
      </c>
      <c r="H19" s="69" t="str">
        <f t="shared" si="5"/>
        <v>FAV</v>
      </c>
      <c r="I19" s="70">
        <v>0.13116898148148148</v>
      </c>
      <c r="J19" s="33">
        <f t="shared" si="6"/>
        <v>0</v>
      </c>
      <c r="K19" s="33">
        <f t="shared" si="7"/>
        <v>0</v>
      </c>
      <c r="M19" s="33"/>
      <c r="N19" s="33"/>
      <c r="O19" s="33">
        <f t="shared" si="8"/>
        <v>0.37126157407407412</v>
      </c>
      <c r="P19" s="203">
        <f t="shared" si="9"/>
        <v>0.5024305555555556</v>
      </c>
      <c r="R19" s="178">
        <v>96</v>
      </c>
      <c r="S19" s="179">
        <v>8</v>
      </c>
      <c r="T19" s="177">
        <f t="shared" si="11"/>
        <v>96</v>
      </c>
      <c r="U19" s="180">
        <v>1</v>
      </c>
      <c r="V19" s="181">
        <v>12</v>
      </c>
      <c r="W19" s="177">
        <f t="shared" si="10"/>
        <v>1</v>
      </c>
    </row>
    <row r="20" spans="1:23" s="71" customFormat="1" ht="13.7" customHeight="1" x14ac:dyDescent="0.25">
      <c r="A20" s="55">
        <v>9</v>
      </c>
      <c r="B20" s="115">
        <v>35</v>
      </c>
      <c r="C20" s="65" t="str">
        <f t="shared" si="0"/>
        <v>CZE19970320</v>
      </c>
      <c r="D20" s="66" t="str">
        <f t="shared" si="1"/>
        <v xml:space="preserve">KUTIŠ Martin </v>
      </c>
      <c r="E20" s="67" t="str">
        <f t="shared" si="2"/>
        <v>ALLTRAINING.CZ</v>
      </c>
      <c r="F20" s="68">
        <f t="shared" si="3"/>
        <v>19969</v>
      </c>
      <c r="G20" s="69" t="str">
        <f t="shared" si="4"/>
        <v>JUNIOR*</v>
      </c>
      <c r="H20" s="69" t="str">
        <f t="shared" si="5"/>
        <v>REM</v>
      </c>
      <c r="I20" s="70">
        <v>0.13116898148148148</v>
      </c>
      <c r="J20" s="33">
        <f t="shared" si="6"/>
        <v>0</v>
      </c>
      <c r="K20" s="33">
        <f t="shared" si="7"/>
        <v>0</v>
      </c>
      <c r="M20" s="33"/>
      <c r="N20" s="33"/>
      <c r="O20" s="33">
        <f t="shared" si="8"/>
        <v>0.3716666666666667</v>
      </c>
      <c r="P20" s="203">
        <f t="shared" si="9"/>
        <v>0.50283564814814818</v>
      </c>
      <c r="R20" s="178">
        <v>35</v>
      </c>
      <c r="S20" s="179">
        <v>9</v>
      </c>
      <c r="T20" s="177">
        <f t="shared" si="11"/>
        <v>35</v>
      </c>
      <c r="U20" s="180">
        <v>1</v>
      </c>
      <c r="V20" s="181">
        <v>14</v>
      </c>
      <c r="W20" s="177">
        <f t="shared" si="10"/>
        <v>0</v>
      </c>
    </row>
    <row r="21" spans="1:23" s="71" customFormat="1" ht="13.7" customHeight="1" x14ac:dyDescent="0.25">
      <c r="A21" s="55">
        <v>10</v>
      </c>
      <c r="B21" s="115">
        <v>87</v>
      </c>
      <c r="C21" s="65" t="e">
        <f t="shared" si="0"/>
        <v>#N/A</v>
      </c>
      <c r="D21" s="66" t="e">
        <f t="shared" si="1"/>
        <v>#N/A</v>
      </c>
      <c r="E21" s="67" t="e">
        <f t="shared" si="2"/>
        <v>#N/A</v>
      </c>
      <c r="F21" s="68" t="e">
        <f t="shared" si="3"/>
        <v>#N/A</v>
      </c>
      <c r="G21" s="69" t="e">
        <f t="shared" si="4"/>
        <v>#N/A</v>
      </c>
      <c r="H21" s="69" t="e">
        <f t="shared" si="5"/>
        <v>#N/A</v>
      </c>
      <c r="I21" s="70">
        <v>0.13116898148148148</v>
      </c>
      <c r="J21" s="33">
        <f t="shared" si="6"/>
        <v>0</v>
      </c>
      <c r="K21" s="33">
        <f t="shared" si="7"/>
        <v>0</v>
      </c>
      <c r="M21" s="33"/>
      <c r="N21" s="33"/>
      <c r="O21" s="33">
        <f t="shared" si="8"/>
        <v>0.37100694444444443</v>
      </c>
      <c r="P21" s="203">
        <f t="shared" si="9"/>
        <v>0.50217592592592597</v>
      </c>
      <c r="R21" s="178">
        <v>87</v>
      </c>
      <c r="S21" s="179">
        <v>10</v>
      </c>
      <c r="T21" s="177">
        <f t="shared" si="11"/>
        <v>87</v>
      </c>
      <c r="U21" s="180">
        <v>1</v>
      </c>
      <c r="V21" s="181">
        <v>15</v>
      </c>
      <c r="W21" s="177">
        <f t="shared" si="10"/>
        <v>1</v>
      </c>
    </row>
    <row r="22" spans="1:23" s="71" customFormat="1" ht="13.7" customHeight="1" x14ac:dyDescent="0.25">
      <c r="A22" s="55">
        <v>11</v>
      </c>
      <c r="B22" s="115">
        <v>55</v>
      </c>
      <c r="C22" s="65" t="str">
        <f t="shared" si="0"/>
        <v>POL19981009</v>
      </c>
      <c r="D22" s="66" t="str">
        <f t="shared" si="1"/>
        <v>FABIAN Marcel</v>
      </c>
      <c r="E22" s="67" t="str">
        <f t="shared" si="2"/>
        <v>GRUPA KOLARSKA GLIWICE BA</v>
      </c>
      <c r="F22" s="68" t="str">
        <f t="shared" si="3"/>
        <v>SLA012</v>
      </c>
      <c r="G22" s="69" t="str">
        <f t="shared" si="4"/>
        <v>CADET</v>
      </c>
      <c r="H22" s="69" t="str">
        <f t="shared" si="5"/>
        <v>GLI</v>
      </c>
      <c r="I22" s="70">
        <v>0.13116898148148148</v>
      </c>
      <c r="J22" s="33">
        <f t="shared" si="6"/>
        <v>0</v>
      </c>
      <c r="K22" s="33">
        <f t="shared" si="7"/>
        <v>0</v>
      </c>
      <c r="M22" s="33"/>
      <c r="N22" s="33"/>
      <c r="O22" s="33">
        <f t="shared" si="8"/>
        <v>0.3716666666666667</v>
      </c>
      <c r="P22" s="203">
        <f t="shared" si="9"/>
        <v>0.50283564814814818</v>
      </c>
      <c r="R22" s="178">
        <v>55</v>
      </c>
      <c r="S22" s="179">
        <v>11</v>
      </c>
      <c r="T22" s="177">
        <f t="shared" si="11"/>
        <v>55</v>
      </c>
      <c r="U22" s="180">
        <v>1</v>
      </c>
      <c r="V22" s="181">
        <v>17</v>
      </c>
      <c r="W22" s="177">
        <f t="shared" si="10"/>
        <v>1</v>
      </c>
    </row>
    <row r="23" spans="1:23" s="71" customFormat="1" ht="13.7" customHeight="1" x14ac:dyDescent="0.25">
      <c r="A23" s="55">
        <v>12</v>
      </c>
      <c r="B23" s="115">
        <v>107</v>
      </c>
      <c r="C23" s="65" t="str">
        <f t="shared" si="0"/>
        <v>CZE19970110</v>
      </c>
      <c r="D23" s="66" t="str">
        <f t="shared" si="1"/>
        <v xml:space="preserve">KŘIKAVA Jakub </v>
      </c>
      <c r="E23" s="67" t="str">
        <f t="shared" si="2"/>
        <v xml:space="preserve">TJ ZČE CYKLISTIKA PLZEŇ </v>
      </c>
      <c r="F23" s="68">
        <f t="shared" si="3"/>
        <v>9167</v>
      </c>
      <c r="G23" s="69" t="str">
        <f t="shared" si="4"/>
        <v>JUNIOR*</v>
      </c>
      <c r="H23" s="69" t="str">
        <f t="shared" si="5"/>
        <v>LOU</v>
      </c>
      <c r="I23" s="70">
        <v>0.13116898148148148</v>
      </c>
      <c r="J23" s="33">
        <f t="shared" si="6"/>
        <v>0</v>
      </c>
      <c r="K23" s="33">
        <f t="shared" si="7"/>
        <v>0</v>
      </c>
      <c r="M23" s="33"/>
      <c r="N23" s="33"/>
      <c r="O23" s="33">
        <f t="shared" si="8"/>
        <v>0.37162037037037038</v>
      </c>
      <c r="P23" s="203">
        <f t="shared" si="9"/>
        <v>0.50278935185185181</v>
      </c>
      <c r="R23" s="178">
        <v>107</v>
      </c>
      <c r="S23" s="179">
        <v>12</v>
      </c>
      <c r="T23" s="177">
        <f t="shared" si="11"/>
        <v>107</v>
      </c>
      <c r="U23" s="180">
        <v>1</v>
      </c>
      <c r="V23" s="181">
        <v>18</v>
      </c>
      <c r="W23" s="177">
        <f t="shared" si="10"/>
        <v>1</v>
      </c>
    </row>
    <row r="24" spans="1:23" s="71" customFormat="1" ht="13.7" customHeight="1" x14ac:dyDescent="0.25">
      <c r="A24" s="55">
        <v>13</v>
      </c>
      <c r="B24" s="115">
        <v>62</v>
      </c>
      <c r="C24" s="65" t="str">
        <f t="shared" si="0"/>
        <v>POL19970228</v>
      </c>
      <c r="D24" s="66" t="str">
        <f t="shared" si="1"/>
        <v>SKIBIŃSKI Krzysztof</v>
      </c>
      <c r="E24" s="67" t="str">
        <f t="shared" si="2"/>
        <v xml:space="preserve">DSR AUTHOR GÓRNIK WAŁBRZYCH </v>
      </c>
      <c r="F24" s="68" t="str">
        <f t="shared" si="3"/>
        <v>DLS161</v>
      </c>
      <c r="G24" s="69" t="str">
        <f t="shared" si="4"/>
        <v>JUNIOR*</v>
      </c>
      <c r="H24" s="69" t="str">
        <f t="shared" si="5"/>
        <v>GOR</v>
      </c>
      <c r="I24" s="70">
        <v>0.13116898148148148</v>
      </c>
      <c r="J24" s="33">
        <f t="shared" si="6"/>
        <v>0</v>
      </c>
      <c r="K24" s="33">
        <f t="shared" si="7"/>
        <v>0</v>
      </c>
      <c r="M24" s="33"/>
      <c r="N24" s="33"/>
      <c r="O24" s="33">
        <f t="shared" si="8"/>
        <v>0.37111111111111111</v>
      </c>
      <c r="P24" s="203">
        <f t="shared" si="9"/>
        <v>0.50228009259259254</v>
      </c>
      <c r="R24" s="178">
        <v>62</v>
      </c>
      <c r="S24" s="179">
        <v>13</v>
      </c>
      <c r="T24" s="177">
        <f t="shared" si="11"/>
        <v>62</v>
      </c>
      <c r="U24" s="180">
        <v>1</v>
      </c>
      <c r="V24" s="181">
        <v>19</v>
      </c>
      <c r="W24" s="177">
        <f t="shared" si="10"/>
        <v>1</v>
      </c>
    </row>
    <row r="25" spans="1:23" s="71" customFormat="1" ht="13.7" customHeight="1" x14ac:dyDescent="0.25">
      <c r="A25" s="55">
        <v>14</v>
      </c>
      <c r="B25" s="115">
        <v>26</v>
      </c>
      <c r="C25" s="65" t="e">
        <f t="shared" si="0"/>
        <v>#N/A</v>
      </c>
      <c r="D25" s="66" t="e">
        <f t="shared" si="1"/>
        <v>#N/A</v>
      </c>
      <c r="E25" s="67" t="e">
        <f t="shared" si="2"/>
        <v>#N/A</v>
      </c>
      <c r="F25" s="68" t="e">
        <f t="shared" si="3"/>
        <v>#N/A</v>
      </c>
      <c r="G25" s="69" t="e">
        <f t="shared" si="4"/>
        <v>#N/A</v>
      </c>
      <c r="H25" s="69" t="e">
        <f t="shared" si="5"/>
        <v>#N/A</v>
      </c>
      <c r="I25" s="70">
        <v>0.13116898148148148</v>
      </c>
      <c r="J25" s="33">
        <f t="shared" si="6"/>
        <v>0</v>
      </c>
      <c r="K25" s="33">
        <f t="shared" si="7"/>
        <v>0</v>
      </c>
      <c r="M25" s="33"/>
      <c r="N25" s="33"/>
      <c r="O25" s="33">
        <f t="shared" si="8"/>
        <v>0.3716666666666667</v>
      </c>
      <c r="P25" s="203">
        <f t="shared" si="9"/>
        <v>0.50283564814814818</v>
      </c>
      <c r="R25" s="178">
        <v>26</v>
      </c>
      <c r="S25" s="179">
        <v>14</v>
      </c>
      <c r="T25" s="177">
        <f t="shared" si="11"/>
        <v>26</v>
      </c>
      <c r="U25" s="180">
        <v>1</v>
      </c>
      <c r="V25" s="181">
        <v>22</v>
      </c>
      <c r="W25" s="177">
        <f t="shared" si="10"/>
        <v>1</v>
      </c>
    </row>
    <row r="26" spans="1:23" s="71" customFormat="1" ht="13.7" customHeight="1" x14ac:dyDescent="0.25">
      <c r="A26" s="55">
        <v>15</v>
      </c>
      <c r="B26" s="115">
        <v>104</v>
      </c>
      <c r="C26" s="65" t="str">
        <f t="shared" si="0"/>
        <v>CZE19960702</v>
      </c>
      <c r="D26" s="66" t="str">
        <f t="shared" si="1"/>
        <v>DULAJ Jan</v>
      </c>
      <c r="E26" s="67" t="str">
        <f t="shared" si="2"/>
        <v>SKP DUHA FORT LANŠKROUN</v>
      </c>
      <c r="F26" s="68">
        <f t="shared" si="3"/>
        <v>119368</v>
      </c>
      <c r="G26" s="69" t="str">
        <f t="shared" si="4"/>
        <v>JUNIOR</v>
      </c>
      <c r="H26" s="69" t="str">
        <f t="shared" si="5"/>
        <v>LOU</v>
      </c>
      <c r="I26" s="70">
        <v>0.13116898148148148</v>
      </c>
      <c r="J26" s="33">
        <f t="shared" si="6"/>
        <v>0</v>
      </c>
      <c r="K26" s="33">
        <f t="shared" si="7"/>
        <v>0</v>
      </c>
      <c r="M26" s="33"/>
      <c r="N26" s="33"/>
      <c r="O26" s="33">
        <f t="shared" si="8"/>
        <v>0.37078703703703708</v>
      </c>
      <c r="P26" s="203">
        <f t="shared" si="9"/>
        <v>0.50195601851851857</v>
      </c>
      <c r="R26" s="178">
        <v>104</v>
      </c>
      <c r="S26" s="179">
        <v>15</v>
      </c>
      <c r="T26" s="177">
        <f t="shared" si="11"/>
        <v>104</v>
      </c>
      <c r="U26" s="180">
        <v>1</v>
      </c>
      <c r="V26" s="181">
        <v>23</v>
      </c>
      <c r="W26" s="177">
        <f t="shared" si="10"/>
        <v>1</v>
      </c>
    </row>
    <row r="27" spans="1:23" s="71" customFormat="1" ht="13.7" customHeight="1" x14ac:dyDescent="0.25">
      <c r="A27" s="55">
        <v>16</v>
      </c>
      <c r="B27" s="115">
        <v>80</v>
      </c>
      <c r="C27" s="65" t="e">
        <f t="shared" si="0"/>
        <v>#N/A</v>
      </c>
      <c r="D27" s="66" t="e">
        <f t="shared" si="1"/>
        <v>#N/A</v>
      </c>
      <c r="E27" s="67" t="e">
        <f t="shared" si="2"/>
        <v>#N/A</v>
      </c>
      <c r="F27" s="68" t="e">
        <f t="shared" si="3"/>
        <v>#N/A</v>
      </c>
      <c r="G27" s="69" t="e">
        <f t="shared" si="4"/>
        <v>#N/A</v>
      </c>
      <c r="H27" s="69" t="e">
        <f t="shared" si="5"/>
        <v>#N/A</v>
      </c>
      <c r="I27" s="70">
        <v>0.13116898148148148</v>
      </c>
      <c r="J27" s="33">
        <f t="shared" si="6"/>
        <v>0</v>
      </c>
      <c r="K27" s="33">
        <f t="shared" si="7"/>
        <v>0</v>
      </c>
      <c r="M27" s="33"/>
      <c r="N27" s="33"/>
      <c r="O27" s="33">
        <f t="shared" si="8"/>
        <v>0.3716666666666667</v>
      </c>
      <c r="P27" s="203">
        <f t="shared" si="9"/>
        <v>0.50283564814814818</v>
      </c>
      <c r="R27" s="178">
        <v>80</v>
      </c>
      <c r="S27" s="179">
        <v>16</v>
      </c>
      <c r="T27" s="177">
        <f t="shared" si="11"/>
        <v>80</v>
      </c>
      <c r="U27" s="180">
        <v>1</v>
      </c>
      <c r="V27" s="181">
        <v>25</v>
      </c>
      <c r="W27" s="177">
        <f t="shared" si="10"/>
        <v>1</v>
      </c>
    </row>
    <row r="28" spans="1:23" s="71" customFormat="1" ht="13.7" customHeight="1" x14ac:dyDescent="0.25">
      <c r="A28" s="55">
        <v>17</v>
      </c>
      <c r="B28" s="115">
        <v>105</v>
      </c>
      <c r="C28" s="65" t="str">
        <f t="shared" si="0"/>
        <v>CZE19960511</v>
      </c>
      <c r="D28" s="66" t="str">
        <f t="shared" si="1"/>
        <v xml:space="preserve">RAJCHART Jan </v>
      </c>
      <c r="E28" s="67" t="str">
        <f t="shared" si="2"/>
        <v xml:space="preserve">NUTREND SPECIALIZED RACING </v>
      </c>
      <c r="F28" s="68">
        <f t="shared" si="3"/>
        <v>7437</v>
      </c>
      <c r="G28" s="69" t="str">
        <f t="shared" si="4"/>
        <v>JUNIOR</v>
      </c>
      <c r="H28" s="69" t="str">
        <f t="shared" si="5"/>
        <v>LOU</v>
      </c>
      <c r="I28" s="70">
        <v>0.13116898148148148</v>
      </c>
      <c r="J28" s="33">
        <f t="shared" si="6"/>
        <v>0</v>
      </c>
      <c r="K28" s="33">
        <f t="shared" si="7"/>
        <v>0</v>
      </c>
      <c r="M28" s="33"/>
      <c r="N28" s="33"/>
      <c r="O28" s="33">
        <f t="shared" si="8"/>
        <v>0.3716666666666667</v>
      </c>
      <c r="P28" s="203">
        <f t="shared" si="9"/>
        <v>0.50283564814814818</v>
      </c>
      <c r="R28" s="178">
        <v>105</v>
      </c>
      <c r="S28" s="179">
        <v>17</v>
      </c>
      <c r="T28" s="177">
        <f t="shared" si="11"/>
        <v>105</v>
      </c>
      <c r="U28" s="180">
        <v>1</v>
      </c>
      <c r="V28" s="181">
        <v>26</v>
      </c>
      <c r="W28" s="177">
        <f t="shared" si="10"/>
        <v>1</v>
      </c>
    </row>
    <row r="29" spans="1:23" s="71" customFormat="1" ht="13.7" customHeight="1" x14ac:dyDescent="0.25">
      <c r="A29" s="55">
        <v>18</v>
      </c>
      <c r="B29" s="115">
        <v>89</v>
      </c>
      <c r="C29" s="65" t="e">
        <f t="shared" si="0"/>
        <v>#N/A</v>
      </c>
      <c r="D29" s="66" t="e">
        <f t="shared" si="1"/>
        <v>#N/A</v>
      </c>
      <c r="E29" s="67" t="e">
        <f t="shared" si="2"/>
        <v>#N/A</v>
      </c>
      <c r="F29" s="68" t="e">
        <f t="shared" si="3"/>
        <v>#N/A</v>
      </c>
      <c r="G29" s="69" t="e">
        <f t="shared" si="4"/>
        <v>#N/A</v>
      </c>
      <c r="H29" s="69" t="e">
        <f t="shared" si="5"/>
        <v>#N/A</v>
      </c>
      <c r="I29" s="70">
        <v>0.13116898148148148</v>
      </c>
      <c r="J29" s="33">
        <f t="shared" si="6"/>
        <v>0</v>
      </c>
      <c r="K29" s="33">
        <f t="shared" si="7"/>
        <v>0</v>
      </c>
      <c r="M29" s="33"/>
      <c r="N29" s="33"/>
      <c r="O29" s="33">
        <f t="shared" si="8"/>
        <v>0.37086805555555558</v>
      </c>
      <c r="P29" s="203">
        <f t="shared" si="9"/>
        <v>0.50203703703703706</v>
      </c>
      <c r="R29" s="178">
        <v>89</v>
      </c>
      <c r="S29" s="179">
        <v>18</v>
      </c>
      <c r="T29" s="177">
        <f t="shared" si="11"/>
        <v>89</v>
      </c>
      <c r="U29" s="180">
        <v>1</v>
      </c>
      <c r="V29" s="181">
        <v>27</v>
      </c>
      <c r="W29" s="177">
        <f t="shared" si="10"/>
        <v>1</v>
      </c>
    </row>
    <row r="30" spans="1:23" s="71" customFormat="1" ht="13.7" customHeight="1" x14ac:dyDescent="0.25">
      <c r="A30" s="55">
        <v>19</v>
      </c>
      <c r="B30" s="115">
        <v>108</v>
      </c>
      <c r="C30" s="65" t="e">
        <f t="shared" si="0"/>
        <v>#N/A</v>
      </c>
      <c r="D30" s="66" t="e">
        <f t="shared" si="1"/>
        <v>#N/A</v>
      </c>
      <c r="E30" s="67" t="e">
        <f t="shared" si="2"/>
        <v>#N/A</v>
      </c>
      <c r="F30" s="68" t="e">
        <f t="shared" si="3"/>
        <v>#N/A</v>
      </c>
      <c r="G30" s="69" t="e">
        <f t="shared" si="4"/>
        <v>#N/A</v>
      </c>
      <c r="H30" s="69" t="e">
        <f t="shared" si="5"/>
        <v>#N/A</v>
      </c>
      <c r="I30" s="70">
        <v>0.13116898148148148</v>
      </c>
      <c r="J30" s="33">
        <f t="shared" si="6"/>
        <v>0</v>
      </c>
      <c r="K30" s="33">
        <f t="shared" si="7"/>
        <v>0</v>
      </c>
      <c r="M30" s="33"/>
      <c r="N30" s="33"/>
      <c r="O30" s="33">
        <f t="shared" si="8"/>
        <v>0.37079861111111112</v>
      </c>
      <c r="P30" s="203">
        <f t="shared" si="9"/>
        <v>0.5019675925925926</v>
      </c>
      <c r="R30" s="178">
        <v>108</v>
      </c>
      <c r="S30" s="179">
        <v>19</v>
      </c>
      <c r="T30" s="177">
        <f t="shared" si="11"/>
        <v>108</v>
      </c>
      <c r="U30" s="180">
        <v>1</v>
      </c>
      <c r="V30" s="181">
        <v>28</v>
      </c>
      <c r="W30" s="177">
        <f t="shared" si="10"/>
        <v>0</v>
      </c>
    </row>
    <row r="31" spans="1:23" s="71" customFormat="1" ht="13.7" customHeight="1" x14ac:dyDescent="0.25">
      <c r="A31" s="55">
        <v>20</v>
      </c>
      <c r="B31" s="115">
        <v>47</v>
      </c>
      <c r="C31" s="65" t="str">
        <f t="shared" si="0"/>
        <v>CZE19960509</v>
      </c>
      <c r="D31" s="66" t="str">
        <f t="shared" si="1"/>
        <v xml:space="preserve">PRENĚK Ondřej </v>
      </c>
      <c r="E31" s="67" t="str">
        <f t="shared" si="2"/>
        <v>KC KOOPERATIVA SG JABLONEC N.N</v>
      </c>
      <c r="F31" s="68">
        <f t="shared" si="3"/>
        <v>19279</v>
      </c>
      <c r="G31" s="69" t="str">
        <f t="shared" si="4"/>
        <v>JUNIOR</v>
      </c>
      <c r="H31" s="69" t="str">
        <f t="shared" si="5"/>
        <v>KOO</v>
      </c>
      <c r="I31" s="70">
        <v>0.13116898148148148</v>
      </c>
      <c r="J31" s="33">
        <f t="shared" si="6"/>
        <v>0</v>
      </c>
      <c r="K31" s="33">
        <f t="shared" si="7"/>
        <v>0</v>
      </c>
      <c r="M31" s="33"/>
      <c r="N31" s="33"/>
      <c r="O31" s="33">
        <f t="shared" si="8"/>
        <v>0.37703703703703706</v>
      </c>
      <c r="P31" s="203">
        <f t="shared" si="9"/>
        <v>0.50820601851851854</v>
      </c>
      <c r="R31" s="178">
        <v>47</v>
      </c>
      <c r="S31" s="179">
        <v>20</v>
      </c>
      <c r="T31" s="177">
        <f t="shared" si="11"/>
        <v>47</v>
      </c>
      <c r="U31" s="180">
        <v>1</v>
      </c>
      <c r="V31" s="181">
        <v>30</v>
      </c>
      <c r="W31" s="177">
        <f t="shared" si="10"/>
        <v>1</v>
      </c>
    </row>
    <row r="32" spans="1:23" s="71" customFormat="1" ht="13.7" customHeight="1" x14ac:dyDescent="0.25">
      <c r="A32" s="55">
        <v>21</v>
      </c>
      <c r="B32" s="115">
        <v>94</v>
      </c>
      <c r="C32" s="65" t="str">
        <f t="shared" si="0"/>
        <v>CZE19970127</v>
      </c>
      <c r="D32" s="66" t="str">
        <f t="shared" si="1"/>
        <v xml:space="preserve">KOTOUČEK Matěj </v>
      </c>
      <c r="E32" s="67" t="str">
        <f t="shared" si="2"/>
        <v xml:space="preserve">TJ FAVORIT BRNO </v>
      </c>
      <c r="F32" s="68">
        <f t="shared" si="3"/>
        <v>9917</v>
      </c>
      <c r="G32" s="69" t="str">
        <f t="shared" si="4"/>
        <v>JUNIOR*</v>
      </c>
      <c r="H32" s="69" t="str">
        <f t="shared" si="5"/>
        <v>FAV</v>
      </c>
      <c r="I32" s="70">
        <v>0.13116898148148148</v>
      </c>
      <c r="J32" s="33">
        <f t="shared" si="6"/>
        <v>0</v>
      </c>
      <c r="K32" s="33">
        <f t="shared" si="7"/>
        <v>0</v>
      </c>
      <c r="M32" s="33"/>
      <c r="N32" s="33"/>
      <c r="O32" s="33">
        <f t="shared" si="8"/>
        <v>0.3716666666666667</v>
      </c>
      <c r="P32" s="203">
        <f t="shared" si="9"/>
        <v>0.50283564814814818</v>
      </c>
      <c r="R32" s="178">
        <v>94</v>
      </c>
      <c r="S32" s="179">
        <v>21</v>
      </c>
      <c r="T32" s="177">
        <f t="shared" si="11"/>
        <v>94</v>
      </c>
      <c r="U32" s="180">
        <v>1</v>
      </c>
      <c r="V32" s="181">
        <v>31</v>
      </c>
      <c r="W32" s="177">
        <f t="shared" si="10"/>
        <v>1</v>
      </c>
    </row>
    <row r="33" spans="1:23" s="71" customFormat="1" ht="13.7" customHeight="1" x14ac:dyDescent="0.25">
      <c r="A33" s="55">
        <v>22</v>
      </c>
      <c r="B33" s="115">
        <v>119</v>
      </c>
      <c r="C33" s="65" t="e">
        <f t="shared" si="0"/>
        <v>#N/A</v>
      </c>
      <c r="D33" s="66" t="e">
        <f t="shared" si="1"/>
        <v>#N/A</v>
      </c>
      <c r="E33" s="67" t="e">
        <f t="shared" si="2"/>
        <v>#N/A</v>
      </c>
      <c r="F33" s="68" t="e">
        <f t="shared" si="3"/>
        <v>#N/A</v>
      </c>
      <c r="G33" s="69" t="e">
        <f t="shared" si="4"/>
        <v>#N/A</v>
      </c>
      <c r="H33" s="69" t="e">
        <f t="shared" si="5"/>
        <v>#N/A</v>
      </c>
      <c r="I33" s="70">
        <v>0.13116898148148148</v>
      </c>
      <c r="J33" s="33">
        <f t="shared" si="6"/>
        <v>0</v>
      </c>
      <c r="K33" s="33">
        <f t="shared" si="7"/>
        <v>0</v>
      </c>
      <c r="M33" s="33"/>
      <c r="N33" s="33"/>
      <c r="O33" s="33">
        <f t="shared" si="8"/>
        <v>0.37165509259259261</v>
      </c>
      <c r="P33" s="203">
        <f t="shared" si="9"/>
        <v>0.50282407407407415</v>
      </c>
      <c r="R33" s="178">
        <v>119</v>
      </c>
      <c r="S33" s="179">
        <v>22</v>
      </c>
      <c r="T33" s="177">
        <f t="shared" si="11"/>
        <v>119</v>
      </c>
      <c r="U33" s="180">
        <v>1</v>
      </c>
      <c r="V33" s="181">
        <v>33</v>
      </c>
      <c r="W33" s="177">
        <f t="shared" si="10"/>
        <v>1</v>
      </c>
    </row>
    <row r="34" spans="1:23" s="71" customFormat="1" ht="13.7" customHeight="1" x14ac:dyDescent="0.25">
      <c r="A34" s="55">
        <v>23</v>
      </c>
      <c r="B34" s="115">
        <v>111</v>
      </c>
      <c r="C34" s="65" t="str">
        <f t="shared" si="0"/>
        <v>GER19960410</v>
      </c>
      <c r="D34" s="66" t="str">
        <f t="shared" si="1"/>
        <v>BECKER Alexander</v>
      </c>
      <c r="E34" s="67" t="str">
        <f t="shared" si="2"/>
        <v>TEAM BRANDENBURG - RSC COTTBUS</v>
      </c>
      <c r="F34" s="68" t="str">
        <f t="shared" si="3"/>
        <v>042439-11</v>
      </c>
      <c r="G34" s="69" t="str">
        <f t="shared" si="4"/>
        <v>JUNIOR</v>
      </c>
      <c r="H34" s="69" t="str">
        <f t="shared" si="5"/>
        <v>COT</v>
      </c>
      <c r="I34" s="70">
        <v>0.13116898148148148</v>
      </c>
      <c r="J34" s="33">
        <f t="shared" si="6"/>
        <v>0</v>
      </c>
      <c r="K34" s="33">
        <f t="shared" si="7"/>
        <v>0</v>
      </c>
      <c r="M34" s="33"/>
      <c r="N34" s="33"/>
      <c r="O34" s="33">
        <f t="shared" si="8"/>
        <v>0.3716666666666667</v>
      </c>
      <c r="P34" s="203">
        <f t="shared" si="9"/>
        <v>0.50283564814814818</v>
      </c>
      <c r="R34" s="178">
        <v>111</v>
      </c>
      <c r="S34" s="179">
        <v>23</v>
      </c>
      <c r="T34" s="177">
        <f t="shared" si="11"/>
        <v>111</v>
      </c>
      <c r="U34" s="180">
        <v>1</v>
      </c>
      <c r="V34" s="181">
        <v>35</v>
      </c>
      <c r="W34" s="177">
        <f t="shared" si="10"/>
        <v>1</v>
      </c>
    </row>
    <row r="35" spans="1:23" s="71" customFormat="1" ht="13.7" customHeight="1" x14ac:dyDescent="0.25">
      <c r="A35" s="55">
        <v>24</v>
      </c>
      <c r="B35" s="115">
        <v>11</v>
      </c>
      <c r="C35" s="65" t="str">
        <f t="shared" si="0"/>
        <v>GER19961026</v>
      </c>
      <c r="D35" s="66" t="str">
        <f t="shared" si="1"/>
        <v>FRANZ Paul</v>
      </c>
      <c r="E35" s="67" t="str">
        <f t="shared" si="2"/>
        <v>JUNIOREN SCHWALBE TEAM SACHSEN</v>
      </c>
      <c r="F35" s="68" t="str">
        <f t="shared" si="3"/>
        <v>SAC 134886</v>
      </c>
      <c r="G35" s="69" t="str">
        <f t="shared" si="4"/>
        <v>JUNIOR</v>
      </c>
      <c r="H35" s="69" t="str">
        <f t="shared" si="5"/>
        <v>SCW</v>
      </c>
      <c r="I35" s="70">
        <v>0.13116898148148148</v>
      </c>
      <c r="J35" s="33">
        <f t="shared" si="6"/>
        <v>0</v>
      </c>
      <c r="K35" s="33">
        <f t="shared" si="7"/>
        <v>0</v>
      </c>
      <c r="M35" s="33"/>
      <c r="N35" s="33"/>
      <c r="O35" s="33">
        <f t="shared" si="8"/>
        <v>0.3716666666666667</v>
      </c>
      <c r="P35" s="203">
        <f t="shared" si="9"/>
        <v>0.50283564814814818</v>
      </c>
      <c r="R35" s="178">
        <v>11</v>
      </c>
      <c r="S35" s="179">
        <v>24</v>
      </c>
      <c r="T35" s="177">
        <f t="shared" si="11"/>
        <v>11</v>
      </c>
      <c r="U35" s="180">
        <v>1</v>
      </c>
      <c r="V35" s="181">
        <v>36</v>
      </c>
      <c r="W35" s="177">
        <f t="shared" si="10"/>
        <v>1</v>
      </c>
    </row>
    <row r="36" spans="1:23" s="71" customFormat="1" ht="13.7" customHeight="1" x14ac:dyDescent="0.25">
      <c r="A36" s="55">
        <v>25</v>
      </c>
      <c r="B36" s="115">
        <v>88</v>
      </c>
      <c r="C36" s="65" t="e">
        <f t="shared" si="0"/>
        <v>#N/A</v>
      </c>
      <c r="D36" s="66" t="e">
        <f t="shared" si="1"/>
        <v>#N/A</v>
      </c>
      <c r="E36" s="67" t="e">
        <f t="shared" si="2"/>
        <v>#N/A</v>
      </c>
      <c r="F36" s="68" t="e">
        <f t="shared" si="3"/>
        <v>#N/A</v>
      </c>
      <c r="G36" s="69" t="e">
        <f t="shared" si="4"/>
        <v>#N/A</v>
      </c>
      <c r="H36" s="69" t="e">
        <f t="shared" si="5"/>
        <v>#N/A</v>
      </c>
      <c r="I36" s="70">
        <v>0.13116898148148148</v>
      </c>
      <c r="J36" s="33">
        <f t="shared" si="6"/>
        <v>0</v>
      </c>
      <c r="K36" s="33">
        <f t="shared" si="7"/>
        <v>0</v>
      </c>
      <c r="M36" s="33"/>
      <c r="N36" s="33"/>
      <c r="O36" s="33">
        <f t="shared" si="8"/>
        <v>0.3716666666666667</v>
      </c>
      <c r="P36" s="203">
        <f t="shared" si="9"/>
        <v>0.50283564814814818</v>
      </c>
      <c r="R36" s="178">
        <v>88</v>
      </c>
      <c r="S36" s="179">
        <v>25</v>
      </c>
      <c r="T36" s="177">
        <f t="shared" si="11"/>
        <v>88</v>
      </c>
      <c r="U36" s="180">
        <v>1</v>
      </c>
      <c r="V36" s="181">
        <v>37</v>
      </c>
      <c r="W36" s="177">
        <f t="shared" si="10"/>
        <v>1</v>
      </c>
    </row>
    <row r="37" spans="1:23" s="71" customFormat="1" ht="13.7" customHeight="1" x14ac:dyDescent="0.25">
      <c r="A37" s="55">
        <v>26</v>
      </c>
      <c r="B37" s="115">
        <v>75</v>
      </c>
      <c r="C37" s="65" t="str">
        <f t="shared" si="0"/>
        <v>SVK19981117</v>
      </c>
      <c r="D37" s="66" t="str">
        <f t="shared" si="1"/>
        <v>ZEMAN Alex</v>
      </c>
      <c r="E37" s="67" t="str">
        <f t="shared" si="2"/>
        <v>SLÁVIA ŠG TRENČÍN</v>
      </c>
      <c r="F37" s="68">
        <f t="shared" si="3"/>
        <v>6021</v>
      </c>
      <c r="G37" s="69" t="str">
        <f t="shared" si="4"/>
        <v>CADET</v>
      </c>
      <c r="H37" s="69" t="str">
        <f t="shared" si="5"/>
        <v>SLA</v>
      </c>
      <c r="I37" s="70">
        <v>0.13116898148148148</v>
      </c>
      <c r="J37" s="33">
        <f t="shared" si="6"/>
        <v>0</v>
      </c>
      <c r="K37" s="33">
        <f t="shared" si="7"/>
        <v>0</v>
      </c>
      <c r="M37" s="33"/>
      <c r="N37" s="33"/>
      <c r="O37" s="33">
        <f t="shared" si="8"/>
        <v>0.37115740740740744</v>
      </c>
      <c r="P37" s="203">
        <f t="shared" si="9"/>
        <v>0.50232638888888892</v>
      </c>
      <c r="R37" s="178">
        <v>75</v>
      </c>
      <c r="S37" s="179">
        <v>26</v>
      </c>
      <c r="T37" s="177">
        <f t="shared" si="11"/>
        <v>75</v>
      </c>
      <c r="U37" s="180">
        <v>1</v>
      </c>
      <c r="V37" s="181">
        <v>38</v>
      </c>
      <c r="W37" s="177">
        <f t="shared" si="10"/>
        <v>1</v>
      </c>
    </row>
    <row r="38" spans="1:23" s="71" customFormat="1" ht="13.7" customHeight="1" x14ac:dyDescent="0.25">
      <c r="A38" s="55">
        <v>27</v>
      </c>
      <c r="B38" s="115">
        <v>12</v>
      </c>
      <c r="C38" s="65" t="str">
        <f t="shared" si="0"/>
        <v>GER19960405</v>
      </c>
      <c r="D38" s="66" t="str">
        <f t="shared" si="1"/>
        <v>WITTE Reinhard</v>
      </c>
      <c r="E38" s="67" t="str">
        <f t="shared" si="2"/>
        <v>JUNIOREN SCHWALBE TEAM SACHSEN</v>
      </c>
      <c r="F38" s="68" t="str">
        <f t="shared" si="3"/>
        <v>SAC 141671</v>
      </c>
      <c r="G38" s="69" t="str">
        <f t="shared" si="4"/>
        <v>JUNIOR</v>
      </c>
      <c r="H38" s="69" t="str">
        <f t="shared" si="5"/>
        <v>SCW</v>
      </c>
      <c r="I38" s="70">
        <v>0.13116898148148148</v>
      </c>
      <c r="J38" s="33">
        <f t="shared" si="6"/>
        <v>0</v>
      </c>
      <c r="K38" s="33">
        <f t="shared" si="7"/>
        <v>0</v>
      </c>
      <c r="M38" s="33"/>
      <c r="N38" s="33"/>
      <c r="O38" s="33">
        <f t="shared" si="8"/>
        <v>0.37108796296296298</v>
      </c>
      <c r="P38" s="203">
        <f t="shared" si="9"/>
        <v>0.50225694444444446</v>
      </c>
      <c r="R38" s="178">
        <v>12</v>
      </c>
      <c r="S38" s="179">
        <v>27</v>
      </c>
      <c r="T38" s="177">
        <f t="shared" si="11"/>
        <v>12</v>
      </c>
      <c r="U38" s="180">
        <v>1</v>
      </c>
      <c r="V38" s="181">
        <v>39</v>
      </c>
      <c r="W38" s="177">
        <f t="shared" si="10"/>
        <v>1</v>
      </c>
    </row>
    <row r="39" spans="1:23" s="71" customFormat="1" ht="13.7" customHeight="1" x14ac:dyDescent="0.25">
      <c r="A39" s="55">
        <v>28</v>
      </c>
      <c r="B39" s="115">
        <v>113</v>
      </c>
      <c r="C39" s="65" t="str">
        <f t="shared" si="0"/>
        <v>GER19961002</v>
      </c>
      <c r="D39" s="66" t="str">
        <f t="shared" si="1"/>
        <v>ROHDE Louis</v>
      </c>
      <c r="E39" s="67" t="str">
        <f t="shared" si="2"/>
        <v>TEAM BRANDENBURG - RSC COTTBUS</v>
      </c>
      <c r="F39" s="68" t="str">
        <f t="shared" si="3"/>
        <v>062094-11</v>
      </c>
      <c r="G39" s="69" t="str">
        <f t="shared" si="4"/>
        <v>JUNIOR</v>
      </c>
      <c r="H39" s="69" t="str">
        <f t="shared" si="5"/>
        <v>COT</v>
      </c>
      <c r="I39" s="70">
        <v>0.13116898148148148</v>
      </c>
      <c r="J39" s="33">
        <f t="shared" si="6"/>
        <v>0</v>
      </c>
      <c r="K39" s="33">
        <f t="shared" si="7"/>
        <v>0</v>
      </c>
      <c r="M39" s="33"/>
      <c r="N39" s="33"/>
      <c r="O39" s="33">
        <f t="shared" si="8"/>
        <v>0.3716666666666667</v>
      </c>
      <c r="P39" s="203">
        <f t="shared" si="9"/>
        <v>0.50283564814814818</v>
      </c>
      <c r="R39" s="178">
        <v>113</v>
      </c>
      <c r="S39" s="179">
        <v>28</v>
      </c>
      <c r="T39" s="177">
        <f t="shared" si="11"/>
        <v>113</v>
      </c>
      <c r="U39" s="180">
        <v>1</v>
      </c>
      <c r="V39" s="181">
        <v>40</v>
      </c>
      <c r="W39" s="177">
        <f t="shared" si="10"/>
        <v>1</v>
      </c>
    </row>
    <row r="40" spans="1:23" s="71" customFormat="1" ht="13.7" customHeight="1" x14ac:dyDescent="0.25">
      <c r="A40" s="55">
        <v>29</v>
      </c>
      <c r="B40" s="115">
        <v>92</v>
      </c>
      <c r="C40" s="65" t="str">
        <f t="shared" si="0"/>
        <v>CZE19970414</v>
      </c>
      <c r="D40" s="66" t="str">
        <f t="shared" si="1"/>
        <v xml:space="preserve">DVOŘÁK Jakub </v>
      </c>
      <c r="E40" s="67" t="str">
        <f t="shared" si="2"/>
        <v xml:space="preserve">TJ FAVORIT BRNO </v>
      </c>
      <c r="F40" s="68">
        <f t="shared" si="3"/>
        <v>14284</v>
      </c>
      <c r="G40" s="69" t="str">
        <f t="shared" si="4"/>
        <v>JUNIOR*</v>
      </c>
      <c r="H40" s="69" t="str">
        <f t="shared" si="5"/>
        <v>FAV</v>
      </c>
      <c r="I40" s="70">
        <v>0.13127314814814814</v>
      </c>
      <c r="J40" s="33">
        <f t="shared" si="6"/>
        <v>1.0416666666665519E-4</v>
      </c>
      <c r="K40" s="33">
        <f t="shared" si="7"/>
        <v>0</v>
      </c>
      <c r="M40" s="33"/>
      <c r="N40" s="33"/>
      <c r="O40" s="33">
        <f t="shared" si="8"/>
        <v>0.3716666666666667</v>
      </c>
      <c r="P40" s="203">
        <f t="shared" si="9"/>
        <v>0.50293981481481487</v>
      </c>
      <c r="R40" s="178">
        <v>92</v>
      </c>
      <c r="S40" s="179">
        <v>29</v>
      </c>
      <c r="T40" s="177">
        <f t="shared" si="11"/>
        <v>92</v>
      </c>
      <c r="U40" s="180">
        <v>1</v>
      </c>
      <c r="V40" s="181">
        <v>41</v>
      </c>
      <c r="W40" s="177">
        <f t="shared" si="10"/>
        <v>1</v>
      </c>
    </row>
    <row r="41" spans="1:23" s="71" customFormat="1" ht="13.7" customHeight="1" x14ac:dyDescent="0.25">
      <c r="A41" s="55">
        <v>30</v>
      </c>
      <c r="B41" s="115">
        <v>18</v>
      </c>
      <c r="C41" s="65" t="str">
        <f t="shared" si="0"/>
        <v>GER19980906</v>
      </c>
      <c r="D41" s="66" t="str">
        <f t="shared" si="1"/>
        <v>ZSCHOCKE Maximilian</v>
      </c>
      <c r="E41" s="67" t="str">
        <f t="shared" si="2"/>
        <v>JUNIOREN SCHWALBE TEAM SACHSEN</v>
      </c>
      <c r="F41" s="68" t="str">
        <f t="shared" si="3"/>
        <v>SAC 135079</v>
      </c>
      <c r="G41" s="69" t="str">
        <f t="shared" si="4"/>
        <v>CADET</v>
      </c>
      <c r="H41" s="69" t="str">
        <f t="shared" si="5"/>
        <v>SCW</v>
      </c>
      <c r="I41" s="70">
        <v>0.13127314814814814</v>
      </c>
      <c r="J41" s="33">
        <f t="shared" si="6"/>
        <v>1.0416666666665519E-4</v>
      </c>
      <c r="K41" s="33">
        <f t="shared" si="7"/>
        <v>0</v>
      </c>
      <c r="M41" s="33"/>
      <c r="N41" s="33"/>
      <c r="O41" s="33">
        <f t="shared" si="8"/>
        <v>0.3716666666666667</v>
      </c>
      <c r="P41" s="203">
        <f t="shared" si="9"/>
        <v>0.50293981481481487</v>
      </c>
      <c r="R41" s="178">
        <v>18</v>
      </c>
      <c r="S41" s="179">
        <v>30</v>
      </c>
      <c r="T41" s="177">
        <f t="shared" si="11"/>
        <v>18</v>
      </c>
      <c r="U41" s="180">
        <v>1</v>
      </c>
      <c r="V41" s="181">
        <v>42</v>
      </c>
      <c r="W41" s="177">
        <f t="shared" si="10"/>
        <v>1</v>
      </c>
    </row>
    <row r="42" spans="1:23" s="71" customFormat="1" ht="13.7" customHeight="1" x14ac:dyDescent="0.25">
      <c r="A42" s="55">
        <v>31</v>
      </c>
      <c r="B42" s="115">
        <v>64</v>
      </c>
      <c r="C42" s="65" t="str">
        <f t="shared" si="0"/>
        <v>POL19960504</v>
      </c>
      <c r="D42" s="66" t="str">
        <f t="shared" si="1"/>
        <v>POLKOWSKI Bartłomiej</v>
      </c>
      <c r="E42" s="67" t="str">
        <f t="shared" si="2"/>
        <v xml:space="preserve">DSR AUTHOR GÓRNIK WAŁBRZYCH </v>
      </c>
      <c r="F42" s="68" t="str">
        <f t="shared" si="3"/>
        <v>DLS162</v>
      </c>
      <c r="G42" s="69" t="str">
        <f t="shared" si="4"/>
        <v>JUNIOR</v>
      </c>
      <c r="H42" s="69" t="str">
        <f t="shared" si="5"/>
        <v>GOR</v>
      </c>
      <c r="I42" s="70">
        <v>0.13127314814814814</v>
      </c>
      <c r="J42" s="33">
        <f t="shared" si="6"/>
        <v>1.0416666666665519E-4</v>
      </c>
      <c r="K42" s="33">
        <f t="shared" si="7"/>
        <v>0</v>
      </c>
      <c r="M42" s="33"/>
      <c r="N42" s="33"/>
      <c r="O42" s="33">
        <f t="shared" si="8"/>
        <v>0.3716666666666667</v>
      </c>
      <c r="P42" s="203">
        <f t="shared" si="9"/>
        <v>0.50293981481481487</v>
      </c>
      <c r="R42" s="264">
        <v>64</v>
      </c>
      <c r="S42" s="179">
        <v>31</v>
      </c>
      <c r="T42" s="177">
        <f t="shared" si="11"/>
        <v>64</v>
      </c>
      <c r="U42" s="180">
        <v>1</v>
      </c>
      <c r="V42" s="181">
        <v>44</v>
      </c>
      <c r="W42" s="177">
        <f t="shared" si="10"/>
        <v>1</v>
      </c>
    </row>
    <row r="43" spans="1:23" s="71" customFormat="1" ht="13.7" customHeight="1" x14ac:dyDescent="0.25">
      <c r="A43" s="55">
        <v>32</v>
      </c>
      <c r="B43" s="115">
        <v>101</v>
      </c>
      <c r="C43" s="65" t="str">
        <f t="shared" si="0"/>
        <v>CZE19970829</v>
      </c>
      <c r="D43" s="66" t="str">
        <f t="shared" si="1"/>
        <v xml:space="preserve">BAŘTIPÁN Josef </v>
      </c>
      <c r="E43" s="67" t="str">
        <f t="shared" si="2"/>
        <v xml:space="preserve">TJ STADION LOUNY </v>
      </c>
      <c r="F43" s="68">
        <f t="shared" si="3"/>
        <v>9818</v>
      </c>
      <c r="G43" s="69" t="str">
        <f t="shared" si="4"/>
        <v>JUNIOR*</v>
      </c>
      <c r="H43" s="69" t="str">
        <f t="shared" si="5"/>
        <v>LOU</v>
      </c>
      <c r="I43" s="70">
        <v>0.13127314814814814</v>
      </c>
      <c r="J43" s="33">
        <f t="shared" si="6"/>
        <v>1.0416666666665519E-4</v>
      </c>
      <c r="K43" s="33">
        <f t="shared" si="7"/>
        <v>0</v>
      </c>
      <c r="M43" s="33"/>
      <c r="N43" s="33"/>
      <c r="O43" s="33">
        <f t="shared" si="8"/>
        <v>0.3716666666666667</v>
      </c>
      <c r="P43" s="203">
        <f t="shared" si="9"/>
        <v>0.50293981481481487</v>
      </c>
      <c r="R43" s="264">
        <v>101</v>
      </c>
      <c r="S43" s="179">
        <v>32</v>
      </c>
      <c r="T43" s="177">
        <f t="shared" si="11"/>
        <v>101</v>
      </c>
      <c r="U43" s="180">
        <v>1</v>
      </c>
      <c r="V43" s="181">
        <v>45</v>
      </c>
      <c r="W43" s="177">
        <f t="shared" si="10"/>
        <v>0</v>
      </c>
    </row>
    <row r="44" spans="1:23" s="71" customFormat="1" ht="13.7" customHeight="1" x14ac:dyDescent="0.25">
      <c r="A44" s="55">
        <v>33</v>
      </c>
      <c r="B44" s="115">
        <v>73</v>
      </c>
      <c r="C44" s="65" t="str">
        <f t="shared" ref="C44:C75" si="12">VLOOKUP(B44,STARTOVKA,2,0)</f>
        <v>SVK19970207</v>
      </c>
      <c r="D44" s="66" t="str">
        <f t="shared" ref="D44:D75" si="13">VLOOKUP(B44,STARTOVKA,3,0)</f>
        <v>GAVENDA Miroslav</v>
      </c>
      <c r="E44" s="67" t="str">
        <f t="shared" ref="E44:E75" si="14">VLOOKUP(B44,STARTOVKA,4,0)</f>
        <v>SLÁVIA ŠG TRENČÍN</v>
      </c>
      <c r="F44" s="68">
        <f t="shared" ref="F44:F75" si="15">VLOOKUP(B44,STARTOVKA,5,0)</f>
        <v>6366</v>
      </c>
      <c r="G44" s="69" t="str">
        <f t="shared" ref="G44:G75" si="16">VLOOKUP(B44,STARTOVKA,6,0)</f>
        <v>JUNIOR*</v>
      </c>
      <c r="H44" s="69" t="str">
        <f t="shared" ref="H44:H75" si="17">VLOOKUP(B44,STARTOVKA,7,0)</f>
        <v>SLA</v>
      </c>
      <c r="I44" s="70">
        <v>0.13127314814814814</v>
      </c>
      <c r="J44" s="33">
        <f t="shared" ref="J44:J75" si="18">I44-$I$12</f>
        <v>1.0416666666665519E-4</v>
      </c>
      <c r="K44" s="33">
        <f t="shared" ref="K44:K75" si="19">M44+N44</f>
        <v>0</v>
      </c>
      <c r="M44" s="33"/>
      <c r="N44" s="33"/>
      <c r="O44" s="33">
        <f t="shared" ref="O44:O75" si="20">VLOOKUP(B44,ACTIVERIDERS3,8,0)</f>
        <v>0.3745486111111111</v>
      </c>
      <c r="P44" s="203">
        <f t="shared" ref="P44:P75" si="21">I44-K44+O44</f>
        <v>0.50582175925925921</v>
      </c>
      <c r="R44" s="178">
        <v>73</v>
      </c>
      <c r="S44" s="179">
        <v>33</v>
      </c>
      <c r="T44" s="177">
        <f t="shared" si="11"/>
        <v>73</v>
      </c>
      <c r="U44" s="180">
        <v>1</v>
      </c>
      <c r="V44" s="181">
        <v>46</v>
      </c>
      <c r="W44" s="177">
        <f t="shared" ref="W44:W75" si="22">SUMIF(T:T,V:V,U:U)</f>
        <v>1</v>
      </c>
    </row>
    <row r="45" spans="1:23" s="71" customFormat="1" ht="13.7" customHeight="1" x14ac:dyDescent="0.25">
      <c r="A45" s="55">
        <v>34</v>
      </c>
      <c r="B45" s="115">
        <v>103</v>
      </c>
      <c r="C45" s="65" t="str">
        <f t="shared" si="12"/>
        <v>CZE19970319</v>
      </c>
      <c r="D45" s="66" t="str">
        <f t="shared" si="13"/>
        <v xml:space="preserve">NEUMAN Daniel </v>
      </c>
      <c r="E45" s="67" t="str">
        <f t="shared" si="14"/>
        <v xml:space="preserve">TJ STADION LOUNY </v>
      </c>
      <c r="F45" s="68">
        <f t="shared" si="15"/>
        <v>9610</v>
      </c>
      <c r="G45" s="69" t="str">
        <f t="shared" si="16"/>
        <v>JUNIOR*</v>
      </c>
      <c r="H45" s="69" t="str">
        <f t="shared" si="17"/>
        <v>LOU</v>
      </c>
      <c r="I45" s="70">
        <v>0.13127314814814814</v>
      </c>
      <c r="J45" s="33">
        <f t="shared" si="18"/>
        <v>1.0416666666665519E-4</v>
      </c>
      <c r="K45" s="33">
        <f t="shared" si="19"/>
        <v>2.3148148148148147E-5</v>
      </c>
      <c r="M45" s="33">
        <v>2.3148148148148147E-5</v>
      </c>
      <c r="N45" s="33"/>
      <c r="O45" s="33">
        <f t="shared" si="20"/>
        <v>0.37164351851851857</v>
      </c>
      <c r="P45" s="203">
        <f t="shared" si="21"/>
        <v>0.5028935185185186</v>
      </c>
      <c r="R45" s="178">
        <v>103</v>
      </c>
      <c r="S45" s="179">
        <v>34</v>
      </c>
      <c r="T45" s="177">
        <f t="shared" si="11"/>
        <v>103</v>
      </c>
      <c r="U45" s="180">
        <v>1</v>
      </c>
      <c r="V45" s="181">
        <v>47</v>
      </c>
      <c r="W45" s="177">
        <f t="shared" si="22"/>
        <v>1</v>
      </c>
    </row>
    <row r="46" spans="1:23" s="71" customFormat="1" ht="13.7" customHeight="1" x14ac:dyDescent="0.25">
      <c r="A46" s="55">
        <v>35</v>
      </c>
      <c r="B46" s="115">
        <v>22</v>
      </c>
      <c r="C46" s="65" t="str">
        <f t="shared" si="12"/>
        <v>GER19980505</v>
      </c>
      <c r="D46" s="66" t="str">
        <f t="shared" si="13"/>
        <v>HAUPT Tarik</v>
      </c>
      <c r="E46" s="67" t="str">
        <f t="shared" si="14"/>
        <v>RG BERLIN</v>
      </c>
      <c r="F46" s="68" t="str">
        <f t="shared" si="15"/>
        <v>BER 032308</v>
      </c>
      <c r="G46" s="69" t="str">
        <f t="shared" si="16"/>
        <v>CADET</v>
      </c>
      <c r="H46" s="69" t="str">
        <f t="shared" si="17"/>
        <v>RGB</v>
      </c>
      <c r="I46" s="70">
        <v>0.13127314814814814</v>
      </c>
      <c r="J46" s="33">
        <f t="shared" si="18"/>
        <v>1.0416666666665519E-4</v>
      </c>
      <c r="K46" s="33">
        <f t="shared" si="19"/>
        <v>0</v>
      </c>
      <c r="M46" s="33"/>
      <c r="N46" s="33"/>
      <c r="O46" s="33">
        <f t="shared" si="20"/>
        <v>0.3716666666666667</v>
      </c>
      <c r="P46" s="203">
        <f t="shared" si="21"/>
        <v>0.50293981481481487</v>
      </c>
      <c r="R46" s="178">
        <v>22</v>
      </c>
      <c r="S46" s="179">
        <v>35</v>
      </c>
      <c r="T46" s="177">
        <f t="shared" si="11"/>
        <v>22</v>
      </c>
      <c r="U46" s="180">
        <v>1</v>
      </c>
      <c r="V46" s="181">
        <v>48</v>
      </c>
      <c r="W46" s="177">
        <f t="shared" si="22"/>
        <v>1</v>
      </c>
    </row>
    <row r="47" spans="1:23" s="71" customFormat="1" ht="13.7" customHeight="1" x14ac:dyDescent="0.25">
      <c r="A47" s="55">
        <v>36</v>
      </c>
      <c r="B47" s="115">
        <v>71</v>
      </c>
      <c r="C47" s="65" t="str">
        <f t="shared" si="12"/>
        <v>SVK19970730</v>
      </c>
      <c r="D47" s="66" t="str">
        <f t="shared" si="13"/>
        <v>MEŇUŠ Tomáš</v>
      </c>
      <c r="E47" s="67" t="str">
        <f t="shared" si="14"/>
        <v>CYCLING ACADEMY BRATISLAVA</v>
      </c>
      <c r="F47" s="68">
        <f t="shared" si="15"/>
        <v>6668</v>
      </c>
      <c r="G47" s="69" t="str">
        <f t="shared" si="16"/>
        <v>JUNIOR*</v>
      </c>
      <c r="H47" s="69" t="str">
        <f t="shared" si="17"/>
        <v>SLA</v>
      </c>
      <c r="I47" s="70">
        <v>0.13127314814814814</v>
      </c>
      <c r="J47" s="33">
        <f t="shared" si="18"/>
        <v>1.0416666666665519E-4</v>
      </c>
      <c r="K47" s="33">
        <f t="shared" si="19"/>
        <v>0</v>
      </c>
      <c r="M47" s="33"/>
      <c r="N47" s="33"/>
      <c r="O47" s="33">
        <f t="shared" si="20"/>
        <v>0.3716666666666667</v>
      </c>
      <c r="P47" s="203">
        <f t="shared" si="21"/>
        <v>0.50293981481481487</v>
      </c>
      <c r="R47" s="178">
        <v>71</v>
      </c>
      <c r="S47" s="179">
        <v>36</v>
      </c>
      <c r="T47" s="177">
        <f t="shared" si="11"/>
        <v>71</v>
      </c>
      <c r="U47" s="180">
        <v>1</v>
      </c>
      <c r="V47" s="181">
        <v>50</v>
      </c>
      <c r="W47" s="177">
        <f t="shared" si="22"/>
        <v>1</v>
      </c>
    </row>
    <row r="48" spans="1:23" s="71" customFormat="1" ht="13.7" customHeight="1" x14ac:dyDescent="0.25">
      <c r="A48" s="55">
        <v>37</v>
      </c>
      <c r="B48" s="115">
        <v>78</v>
      </c>
      <c r="C48" s="65" t="e">
        <f t="shared" si="12"/>
        <v>#N/A</v>
      </c>
      <c r="D48" s="66" t="e">
        <f t="shared" si="13"/>
        <v>#N/A</v>
      </c>
      <c r="E48" s="67" t="e">
        <f t="shared" si="14"/>
        <v>#N/A</v>
      </c>
      <c r="F48" s="68" t="e">
        <f t="shared" si="15"/>
        <v>#N/A</v>
      </c>
      <c r="G48" s="69" t="e">
        <f t="shared" si="16"/>
        <v>#N/A</v>
      </c>
      <c r="H48" s="69" t="e">
        <f t="shared" si="17"/>
        <v>#N/A</v>
      </c>
      <c r="I48" s="70">
        <v>0.13127314814814814</v>
      </c>
      <c r="J48" s="33">
        <f t="shared" si="18"/>
        <v>1.0416666666665519E-4</v>
      </c>
      <c r="K48" s="33">
        <f t="shared" si="19"/>
        <v>0</v>
      </c>
      <c r="M48" s="33"/>
      <c r="N48" s="33"/>
      <c r="O48" s="33">
        <f t="shared" si="20"/>
        <v>0.37283564814814818</v>
      </c>
      <c r="P48" s="203">
        <f t="shared" si="21"/>
        <v>0.50410879629629635</v>
      </c>
      <c r="R48" s="178">
        <v>78</v>
      </c>
      <c r="S48" s="179">
        <v>37</v>
      </c>
      <c r="T48" s="177">
        <f t="shared" si="11"/>
        <v>78</v>
      </c>
      <c r="U48" s="180">
        <v>1</v>
      </c>
      <c r="V48" s="181">
        <v>51</v>
      </c>
      <c r="W48" s="177">
        <f t="shared" si="22"/>
        <v>1</v>
      </c>
    </row>
    <row r="49" spans="1:23" s="71" customFormat="1" ht="13.7" customHeight="1" x14ac:dyDescent="0.25">
      <c r="A49" s="55">
        <v>38</v>
      </c>
      <c r="B49" s="115">
        <v>48</v>
      </c>
      <c r="C49" s="65" t="str">
        <f t="shared" si="12"/>
        <v>CZE19981009</v>
      </c>
      <c r="D49" s="66" t="str">
        <f t="shared" si="13"/>
        <v xml:space="preserve">SIRŮČEK Václav </v>
      </c>
      <c r="E49" s="67" t="str">
        <f t="shared" si="14"/>
        <v>KC KOOPERATIVA SG JABLONEC N.N</v>
      </c>
      <c r="F49" s="68">
        <f t="shared" si="15"/>
        <v>8749</v>
      </c>
      <c r="G49" s="69" t="str">
        <f t="shared" si="16"/>
        <v>CADET</v>
      </c>
      <c r="H49" s="69" t="str">
        <f t="shared" si="17"/>
        <v>KOO</v>
      </c>
      <c r="I49" s="70">
        <v>0.13127314814814814</v>
      </c>
      <c r="J49" s="33">
        <f t="shared" si="18"/>
        <v>1.0416666666665519E-4</v>
      </c>
      <c r="K49" s="33">
        <f t="shared" si="19"/>
        <v>0</v>
      </c>
      <c r="M49" s="33"/>
      <c r="N49" s="33"/>
      <c r="O49" s="33">
        <f t="shared" si="20"/>
        <v>0.37126157407407412</v>
      </c>
      <c r="P49" s="203">
        <f t="shared" si="21"/>
        <v>0.50253472222222229</v>
      </c>
      <c r="R49" s="178">
        <v>48</v>
      </c>
      <c r="S49" s="179">
        <v>38</v>
      </c>
      <c r="T49" s="177">
        <f t="shared" si="11"/>
        <v>48</v>
      </c>
      <c r="U49" s="180">
        <v>1</v>
      </c>
      <c r="V49" s="181">
        <v>54</v>
      </c>
      <c r="W49" s="177">
        <f t="shared" si="22"/>
        <v>1</v>
      </c>
    </row>
    <row r="50" spans="1:23" s="71" customFormat="1" ht="13.7" customHeight="1" x14ac:dyDescent="0.25">
      <c r="A50" s="55">
        <v>39</v>
      </c>
      <c r="B50" s="115">
        <v>39</v>
      </c>
      <c r="C50" s="65" t="e">
        <f t="shared" si="12"/>
        <v>#N/A</v>
      </c>
      <c r="D50" s="66" t="e">
        <f t="shared" si="13"/>
        <v>#N/A</v>
      </c>
      <c r="E50" s="67" t="e">
        <f t="shared" si="14"/>
        <v>#N/A</v>
      </c>
      <c r="F50" s="68" t="e">
        <f t="shared" si="15"/>
        <v>#N/A</v>
      </c>
      <c r="G50" s="69" t="e">
        <f t="shared" si="16"/>
        <v>#N/A</v>
      </c>
      <c r="H50" s="69" t="e">
        <f t="shared" si="17"/>
        <v>#N/A</v>
      </c>
      <c r="I50" s="70">
        <v>0.13127314814814814</v>
      </c>
      <c r="J50" s="33">
        <f t="shared" si="18"/>
        <v>1.0416666666665519E-4</v>
      </c>
      <c r="K50" s="33">
        <f t="shared" si="19"/>
        <v>0</v>
      </c>
      <c r="M50" s="33"/>
      <c r="N50" s="33"/>
      <c r="O50" s="33">
        <f t="shared" si="20"/>
        <v>0.3716666666666667</v>
      </c>
      <c r="P50" s="203">
        <f t="shared" si="21"/>
        <v>0.50293981481481487</v>
      </c>
      <c r="R50" s="178">
        <v>39</v>
      </c>
      <c r="S50" s="179">
        <v>39</v>
      </c>
      <c r="T50" s="177">
        <f t="shared" si="11"/>
        <v>39</v>
      </c>
      <c r="U50" s="180">
        <v>1</v>
      </c>
      <c r="V50" s="181">
        <v>55</v>
      </c>
      <c r="W50" s="177">
        <f t="shared" si="22"/>
        <v>1</v>
      </c>
    </row>
    <row r="51" spans="1:23" s="71" customFormat="1" ht="13.7" customHeight="1" x14ac:dyDescent="0.25">
      <c r="A51" s="55">
        <v>40</v>
      </c>
      <c r="B51" s="115">
        <v>15</v>
      </c>
      <c r="C51" s="65" t="str">
        <f t="shared" si="12"/>
        <v>GER19980114</v>
      </c>
      <c r="D51" s="66" t="str">
        <f t="shared" si="13"/>
        <v>BONNES Julius</v>
      </c>
      <c r="E51" s="67" t="str">
        <f t="shared" si="14"/>
        <v>JUNIOREN SCHWALBE TEAM SACHSEN</v>
      </c>
      <c r="F51" s="68" t="str">
        <f t="shared" si="15"/>
        <v>SAC 142150</v>
      </c>
      <c r="G51" s="69" t="str">
        <f t="shared" si="16"/>
        <v>CADET</v>
      </c>
      <c r="H51" s="69" t="str">
        <f t="shared" si="17"/>
        <v>SCW</v>
      </c>
      <c r="I51" s="70">
        <v>0.13127314814814814</v>
      </c>
      <c r="J51" s="33">
        <f t="shared" si="18"/>
        <v>1.0416666666665519E-4</v>
      </c>
      <c r="K51" s="33">
        <f t="shared" si="19"/>
        <v>0</v>
      </c>
      <c r="M51" s="33"/>
      <c r="N51" s="33"/>
      <c r="O51" s="33">
        <f t="shared" si="20"/>
        <v>0.3716666666666667</v>
      </c>
      <c r="P51" s="203">
        <f t="shared" si="21"/>
        <v>0.50293981481481487</v>
      </c>
      <c r="R51" s="178">
        <v>15</v>
      </c>
      <c r="S51" s="179">
        <v>40</v>
      </c>
      <c r="T51" s="177">
        <f t="shared" si="11"/>
        <v>15</v>
      </c>
      <c r="U51" s="180">
        <v>1</v>
      </c>
      <c r="V51" s="181">
        <v>56</v>
      </c>
      <c r="W51" s="177">
        <f t="shared" si="22"/>
        <v>1</v>
      </c>
    </row>
    <row r="52" spans="1:23" s="71" customFormat="1" ht="13.7" customHeight="1" x14ac:dyDescent="0.25">
      <c r="A52" s="55">
        <v>41</v>
      </c>
      <c r="B52" s="115">
        <v>54</v>
      </c>
      <c r="C52" s="65" t="str">
        <f t="shared" si="12"/>
        <v>POL19960621</v>
      </c>
      <c r="D52" s="66" t="str">
        <f t="shared" si="13"/>
        <v>TROSZOK Robert</v>
      </c>
      <c r="E52" s="67" t="str">
        <f t="shared" si="14"/>
        <v>GRUPA KOLARSKA GLIWICE BA</v>
      </c>
      <c r="F52" s="68" t="str">
        <f t="shared" si="15"/>
        <v>SLA231</v>
      </c>
      <c r="G52" s="69" t="str">
        <f t="shared" si="16"/>
        <v>JUNIOR</v>
      </c>
      <c r="H52" s="69" t="str">
        <f t="shared" si="17"/>
        <v>GLI</v>
      </c>
      <c r="I52" s="70">
        <v>0.13127314814814814</v>
      </c>
      <c r="J52" s="33">
        <f t="shared" si="18"/>
        <v>1.0416666666665519E-4</v>
      </c>
      <c r="K52" s="33">
        <f t="shared" si="19"/>
        <v>0</v>
      </c>
      <c r="M52" s="33"/>
      <c r="N52" s="33"/>
      <c r="O52" s="33">
        <f t="shared" si="20"/>
        <v>0.37163194444444447</v>
      </c>
      <c r="P52" s="203">
        <f t="shared" si="21"/>
        <v>0.50290509259259264</v>
      </c>
      <c r="R52" s="178">
        <v>54</v>
      </c>
      <c r="S52" s="179">
        <v>41</v>
      </c>
      <c r="T52" s="177">
        <f t="shared" si="11"/>
        <v>54</v>
      </c>
      <c r="U52" s="180">
        <v>1</v>
      </c>
      <c r="V52" s="181">
        <v>57</v>
      </c>
      <c r="W52" s="177">
        <f t="shared" si="22"/>
        <v>1</v>
      </c>
    </row>
    <row r="53" spans="1:23" s="71" customFormat="1" ht="13.7" customHeight="1" x14ac:dyDescent="0.25">
      <c r="A53" s="55">
        <v>42</v>
      </c>
      <c r="B53" s="115">
        <v>106</v>
      </c>
      <c r="C53" s="65" t="str">
        <f t="shared" si="12"/>
        <v>CZE19970109</v>
      </c>
      <c r="D53" s="66" t="str">
        <f t="shared" si="13"/>
        <v xml:space="preserve">SVATEK Miroslav </v>
      </c>
      <c r="E53" s="67" t="str">
        <f t="shared" si="14"/>
        <v xml:space="preserve">PROFI SPORT CHEB </v>
      </c>
      <c r="F53" s="68">
        <f t="shared" si="15"/>
        <v>9623</v>
      </c>
      <c r="G53" s="69" t="str">
        <f t="shared" si="16"/>
        <v>JUNIOR*</v>
      </c>
      <c r="H53" s="69" t="str">
        <f t="shared" si="17"/>
        <v>LOU</v>
      </c>
      <c r="I53" s="70">
        <v>0.13127314814814814</v>
      </c>
      <c r="J53" s="33">
        <f t="shared" si="18"/>
        <v>1.0416666666665519E-4</v>
      </c>
      <c r="K53" s="33">
        <f t="shared" si="19"/>
        <v>0</v>
      </c>
      <c r="M53" s="33"/>
      <c r="N53" s="33"/>
      <c r="O53" s="33">
        <f t="shared" si="20"/>
        <v>0.3716666666666667</v>
      </c>
      <c r="P53" s="203">
        <f t="shared" si="21"/>
        <v>0.50293981481481487</v>
      </c>
      <c r="R53" s="178">
        <v>106</v>
      </c>
      <c r="S53" s="179">
        <v>42</v>
      </c>
      <c r="T53" s="177">
        <f t="shared" si="11"/>
        <v>106</v>
      </c>
      <c r="U53" s="180">
        <v>1</v>
      </c>
      <c r="V53" s="181">
        <v>58</v>
      </c>
      <c r="W53" s="177">
        <f t="shared" si="22"/>
        <v>1</v>
      </c>
    </row>
    <row r="54" spans="1:23" s="71" customFormat="1" ht="13.7" customHeight="1" x14ac:dyDescent="0.25">
      <c r="A54" s="55">
        <v>43</v>
      </c>
      <c r="B54" s="115">
        <v>77</v>
      </c>
      <c r="C54" s="65" t="e">
        <f t="shared" si="12"/>
        <v>#N/A</v>
      </c>
      <c r="D54" s="66" t="e">
        <f t="shared" si="13"/>
        <v>#N/A</v>
      </c>
      <c r="E54" s="67" t="e">
        <f t="shared" si="14"/>
        <v>#N/A</v>
      </c>
      <c r="F54" s="68" t="e">
        <f t="shared" si="15"/>
        <v>#N/A</v>
      </c>
      <c r="G54" s="69" t="e">
        <f t="shared" si="16"/>
        <v>#N/A</v>
      </c>
      <c r="H54" s="69" t="e">
        <f t="shared" si="17"/>
        <v>#N/A</v>
      </c>
      <c r="I54" s="70">
        <v>0.13127314814814814</v>
      </c>
      <c r="J54" s="33">
        <f t="shared" si="18"/>
        <v>1.0416666666665519E-4</v>
      </c>
      <c r="K54" s="33">
        <f t="shared" si="19"/>
        <v>4.6296296296296294E-5</v>
      </c>
      <c r="M54" s="33">
        <v>4.6296296296296294E-5</v>
      </c>
      <c r="N54" s="33"/>
      <c r="O54" s="33">
        <f t="shared" si="20"/>
        <v>0.37156250000000002</v>
      </c>
      <c r="P54" s="203">
        <f t="shared" si="21"/>
        <v>0.50278935185185181</v>
      </c>
      <c r="R54" s="178">
        <v>77</v>
      </c>
      <c r="S54" s="179">
        <v>43</v>
      </c>
      <c r="T54" s="177">
        <f t="shared" si="11"/>
        <v>77</v>
      </c>
      <c r="U54" s="180">
        <v>1</v>
      </c>
      <c r="V54" s="181">
        <v>59</v>
      </c>
      <c r="W54" s="177">
        <f t="shared" si="22"/>
        <v>1</v>
      </c>
    </row>
    <row r="55" spans="1:23" s="71" customFormat="1" ht="13.7" customHeight="1" x14ac:dyDescent="0.25">
      <c r="A55" s="55">
        <v>44</v>
      </c>
      <c r="B55" s="115">
        <v>100</v>
      </c>
      <c r="C55" s="65" t="e">
        <f t="shared" si="12"/>
        <v>#N/A</v>
      </c>
      <c r="D55" s="66" t="e">
        <f t="shared" si="13"/>
        <v>#N/A</v>
      </c>
      <c r="E55" s="67" t="e">
        <f t="shared" si="14"/>
        <v>#N/A</v>
      </c>
      <c r="F55" s="68" t="e">
        <f t="shared" si="15"/>
        <v>#N/A</v>
      </c>
      <c r="G55" s="69" t="e">
        <f t="shared" si="16"/>
        <v>#N/A</v>
      </c>
      <c r="H55" s="69" t="e">
        <f t="shared" si="17"/>
        <v>#N/A</v>
      </c>
      <c r="I55" s="70">
        <v>0.13127314814814814</v>
      </c>
      <c r="J55" s="33">
        <f t="shared" si="18"/>
        <v>1.0416666666665519E-4</v>
      </c>
      <c r="K55" s="33">
        <f t="shared" si="19"/>
        <v>0</v>
      </c>
      <c r="M55" s="33"/>
      <c r="N55" s="33"/>
      <c r="O55" s="33">
        <f t="shared" si="20"/>
        <v>0.3756828703703704</v>
      </c>
      <c r="P55" s="203">
        <f t="shared" si="21"/>
        <v>0.50695601851851857</v>
      </c>
      <c r="R55" s="178">
        <v>100</v>
      </c>
      <c r="S55" s="179">
        <v>44</v>
      </c>
      <c r="T55" s="177">
        <f t="shared" si="11"/>
        <v>100</v>
      </c>
      <c r="U55" s="180">
        <v>1</v>
      </c>
      <c r="V55" s="181">
        <v>60</v>
      </c>
      <c r="W55" s="177">
        <f t="shared" si="22"/>
        <v>1</v>
      </c>
    </row>
    <row r="56" spans="1:23" s="71" customFormat="1" ht="13.7" customHeight="1" x14ac:dyDescent="0.25">
      <c r="A56" s="55">
        <v>45</v>
      </c>
      <c r="B56" s="115">
        <v>65</v>
      </c>
      <c r="C56" s="65" t="str">
        <f t="shared" si="12"/>
        <v>POL19970608</v>
      </c>
      <c r="D56" s="66" t="str">
        <f t="shared" si="13"/>
        <v>BISKUP Bartosz</v>
      </c>
      <c r="E56" s="67" t="str">
        <f t="shared" si="14"/>
        <v xml:space="preserve">DSR AUTHOR GÓRNIK WAŁBRZYCH </v>
      </c>
      <c r="F56" s="68" t="str">
        <f t="shared" si="15"/>
        <v>DLS272</v>
      </c>
      <c r="G56" s="69" t="str">
        <f t="shared" si="16"/>
        <v>JUNIOR*</v>
      </c>
      <c r="H56" s="69" t="str">
        <f t="shared" si="17"/>
        <v>GOR</v>
      </c>
      <c r="I56" s="70">
        <v>0.13136574074074073</v>
      </c>
      <c r="J56" s="33">
        <f t="shared" si="18"/>
        <v>1.9675925925924376E-4</v>
      </c>
      <c r="K56" s="33">
        <f t="shared" si="19"/>
        <v>0</v>
      </c>
      <c r="M56" s="33"/>
      <c r="N56" s="33"/>
      <c r="O56" s="33">
        <f t="shared" si="20"/>
        <v>0.3716666666666667</v>
      </c>
      <c r="P56" s="203">
        <f t="shared" si="21"/>
        <v>0.5030324074074074</v>
      </c>
      <c r="R56" s="178">
        <v>65</v>
      </c>
      <c r="S56" s="179">
        <v>45</v>
      </c>
      <c r="T56" s="177">
        <f t="shared" si="11"/>
        <v>65</v>
      </c>
      <c r="U56" s="180">
        <v>1</v>
      </c>
      <c r="V56" s="181">
        <v>61</v>
      </c>
      <c r="W56" s="177">
        <f t="shared" si="22"/>
        <v>1</v>
      </c>
    </row>
    <row r="57" spans="1:23" s="71" customFormat="1" ht="13.7" customHeight="1" x14ac:dyDescent="0.25">
      <c r="A57" s="55">
        <v>46</v>
      </c>
      <c r="B57" s="115">
        <v>58</v>
      </c>
      <c r="C57" s="65" t="str">
        <f t="shared" si="12"/>
        <v>CZE19970902</v>
      </c>
      <c r="D57" s="66" t="str">
        <f t="shared" si="13"/>
        <v xml:space="preserve">VÝVODA Jan </v>
      </c>
      <c r="E57" s="67" t="str">
        <f t="shared" si="14"/>
        <v xml:space="preserve">TJ SIGMA HRANICE </v>
      </c>
      <c r="F57" s="68">
        <f t="shared" si="15"/>
        <v>7780</v>
      </c>
      <c r="G57" s="69" t="str">
        <f t="shared" si="16"/>
        <v>JUNIOR*</v>
      </c>
      <c r="H57" s="69" t="str">
        <f t="shared" si="17"/>
        <v>GLI</v>
      </c>
      <c r="I57" s="70">
        <v>0.13136574074074073</v>
      </c>
      <c r="J57" s="33">
        <f t="shared" si="18"/>
        <v>1.9675925925924376E-4</v>
      </c>
      <c r="K57" s="33">
        <f t="shared" si="19"/>
        <v>0</v>
      </c>
      <c r="M57" s="33"/>
      <c r="N57" s="33"/>
      <c r="O57" s="33">
        <f t="shared" si="20"/>
        <v>0.37152777777777779</v>
      </c>
      <c r="P57" s="203">
        <f t="shared" si="21"/>
        <v>0.50289351851851849</v>
      </c>
      <c r="R57" s="178">
        <v>58</v>
      </c>
      <c r="S57" s="179">
        <v>46</v>
      </c>
      <c r="T57" s="177">
        <f t="shared" si="11"/>
        <v>58</v>
      </c>
      <c r="U57" s="180">
        <v>1</v>
      </c>
      <c r="V57" s="181">
        <v>62</v>
      </c>
      <c r="W57" s="177">
        <f t="shared" si="22"/>
        <v>1</v>
      </c>
    </row>
    <row r="58" spans="1:23" s="71" customFormat="1" ht="13.7" customHeight="1" x14ac:dyDescent="0.25">
      <c r="A58" s="55">
        <v>47</v>
      </c>
      <c r="B58" s="115">
        <v>91</v>
      </c>
      <c r="C58" s="65" t="str">
        <f t="shared" si="12"/>
        <v>CZE19970324</v>
      </c>
      <c r="D58" s="66" t="str">
        <f t="shared" si="13"/>
        <v xml:space="preserve">DUBOVSKÝ Jakub </v>
      </c>
      <c r="E58" s="67" t="str">
        <f t="shared" si="14"/>
        <v xml:space="preserve">TJ FAVORIT BRNO </v>
      </c>
      <c r="F58" s="68">
        <f t="shared" si="15"/>
        <v>13738</v>
      </c>
      <c r="G58" s="69" t="str">
        <f t="shared" si="16"/>
        <v>JUNIOR*</v>
      </c>
      <c r="H58" s="69" t="str">
        <f t="shared" si="17"/>
        <v>FAV</v>
      </c>
      <c r="I58" s="70">
        <v>0.13136574074074073</v>
      </c>
      <c r="J58" s="33">
        <f t="shared" si="18"/>
        <v>1.9675925925924376E-4</v>
      </c>
      <c r="K58" s="33">
        <f t="shared" si="19"/>
        <v>0</v>
      </c>
      <c r="M58" s="33"/>
      <c r="N58" s="33"/>
      <c r="O58" s="33">
        <f t="shared" si="20"/>
        <v>0.3716666666666667</v>
      </c>
      <c r="P58" s="203">
        <f t="shared" si="21"/>
        <v>0.5030324074074074</v>
      </c>
      <c r="R58" s="178">
        <v>91</v>
      </c>
      <c r="S58" s="179">
        <v>47</v>
      </c>
      <c r="T58" s="177">
        <f t="shared" si="11"/>
        <v>91</v>
      </c>
      <c r="U58" s="180">
        <v>1</v>
      </c>
      <c r="V58" s="181">
        <v>63</v>
      </c>
      <c r="W58" s="177">
        <f t="shared" si="22"/>
        <v>1</v>
      </c>
    </row>
    <row r="59" spans="1:23" s="71" customFormat="1" ht="13.7" customHeight="1" x14ac:dyDescent="0.25">
      <c r="A59" s="55">
        <v>48</v>
      </c>
      <c r="B59" s="115">
        <v>124</v>
      </c>
      <c r="C59" s="65" t="str">
        <f t="shared" si="12"/>
        <v>CZE19970613</v>
      </c>
      <c r="D59" s="66" t="str">
        <f t="shared" si="13"/>
        <v xml:space="preserve">ŠÁNA Jiří </v>
      </c>
      <c r="E59" s="67" t="str">
        <f t="shared" si="14"/>
        <v xml:space="preserve">SKC TUFO PROSTĚJOV </v>
      </c>
      <c r="F59" s="68">
        <f t="shared" si="15"/>
        <v>8743</v>
      </c>
      <c r="G59" s="69" t="str">
        <f t="shared" si="16"/>
        <v>JUNIOR*</v>
      </c>
      <c r="H59" s="69" t="str">
        <f t="shared" si="17"/>
        <v>SKC</v>
      </c>
      <c r="I59" s="70">
        <v>0.13267361111111112</v>
      </c>
      <c r="J59" s="33">
        <f t="shared" si="18"/>
        <v>1.5046296296296335E-3</v>
      </c>
      <c r="K59" s="33">
        <f t="shared" si="19"/>
        <v>0</v>
      </c>
      <c r="M59" s="33"/>
      <c r="N59" s="33"/>
      <c r="O59" s="33">
        <f t="shared" si="20"/>
        <v>0.3716666666666667</v>
      </c>
      <c r="P59" s="203">
        <f t="shared" si="21"/>
        <v>0.50434027777777779</v>
      </c>
      <c r="R59" s="178">
        <v>124</v>
      </c>
      <c r="S59" s="179">
        <v>48</v>
      </c>
      <c r="T59" s="177">
        <f t="shared" si="11"/>
        <v>124</v>
      </c>
      <c r="U59" s="180">
        <v>1</v>
      </c>
      <c r="V59" s="181">
        <v>64</v>
      </c>
      <c r="W59" s="177">
        <f t="shared" si="22"/>
        <v>1</v>
      </c>
    </row>
    <row r="60" spans="1:23" s="71" customFormat="1" ht="13.7" customHeight="1" x14ac:dyDescent="0.25">
      <c r="A60" s="55">
        <v>49</v>
      </c>
      <c r="B60" s="115">
        <v>123</v>
      </c>
      <c r="C60" s="65" t="str">
        <f t="shared" si="12"/>
        <v>CZE19971015</v>
      </c>
      <c r="D60" s="66" t="str">
        <f t="shared" si="13"/>
        <v xml:space="preserve">STRUPEK Matyáš </v>
      </c>
      <c r="E60" s="67" t="str">
        <f t="shared" si="14"/>
        <v xml:space="preserve">SKC TUFO PROSTĚJOV </v>
      </c>
      <c r="F60" s="68">
        <f t="shared" si="15"/>
        <v>11747</v>
      </c>
      <c r="G60" s="69" t="str">
        <f t="shared" si="16"/>
        <v>JUNIOR*</v>
      </c>
      <c r="H60" s="69" t="str">
        <f t="shared" si="17"/>
        <v>SKC</v>
      </c>
      <c r="I60" s="70">
        <v>0.13267361111111112</v>
      </c>
      <c r="J60" s="33">
        <f t="shared" si="18"/>
        <v>1.5046296296296335E-3</v>
      </c>
      <c r="K60" s="33">
        <f t="shared" si="19"/>
        <v>0</v>
      </c>
      <c r="M60" s="33"/>
      <c r="N60" s="33"/>
      <c r="O60" s="33">
        <f t="shared" si="20"/>
        <v>0.3716666666666667</v>
      </c>
      <c r="P60" s="203">
        <f t="shared" si="21"/>
        <v>0.50434027777777779</v>
      </c>
      <c r="R60" s="178">
        <v>123</v>
      </c>
      <c r="S60" s="179">
        <v>49</v>
      </c>
      <c r="T60" s="177">
        <f t="shared" si="11"/>
        <v>123</v>
      </c>
      <c r="U60" s="180">
        <v>1</v>
      </c>
      <c r="V60" s="181">
        <v>65</v>
      </c>
      <c r="W60" s="177">
        <f t="shared" si="22"/>
        <v>1</v>
      </c>
    </row>
    <row r="61" spans="1:23" s="71" customFormat="1" ht="13.7" customHeight="1" x14ac:dyDescent="0.25">
      <c r="A61" s="55">
        <v>50</v>
      </c>
      <c r="B61" s="115">
        <v>8</v>
      </c>
      <c r="C61" s="65" t="str">
        <f t="shared" si="12"/>
        <v>GER19980416</v>
      </c>
      <c r="D61" s="66" t="str">
        <f t="shared" si="13"/>
        <v>KÄßMANN Fabian</v>
      </c>
      <c r="E61" s="67" t="str">
        <f t="shared" si="14"/>
        <v>1.RSV 1886 GREIZ</v>
      </c>
      <c r="F61" s="68" t="str">
        <f t="shared" si="15"/>
        <v>THÜ173410</v>
      </c>
      <c r="G61" s="69" t="str">
        <f t="shared" si="16"/>
        <v>CADET</v>
      </c>
      <c r="H61" s="69" t="str">
        <f t="shared" si="17"/>
        <v>TUR</v>
      </c>
      <c r="I61" s="70">
        <v>0.13267361111111112</v>
      </c>
      <c r="J61" s="33">
        <f t="shared" si="18"/>
        <v>1.5046296296296335E-3</v>
      </c>
      <c r="K61" s="33">
        <f t="shared" si="19"/>
        <v>0</v>
      </c>
      <c r="M61" s="33"/>
      <c r="N61" s="33"/>
      <c r="O61" s="33">
        <f t="shared" si="20"/>
        <v>0.37416666666666665</v>
      </c>
      <c r="P61" s="203">
        <f t="shared" si="21"/>
        <v>0.50684027777777774</v>
      </c>
      <c r="R61" s="178">
        <v>8</v>
      </c>
      <c r="S61" s="179">
        <v>50</v>
      </c>
      <c r="T61" s="177">
        <f t="shared" si="11"/>
        <v>8</v>
      </c>
      <c r="U61" s="180">
        <v>1</v>
      </c>
      <c r="V61" s="181">
        <v>66</v>
      </c>
      <c r="W61" s="177">
        <f t="shared" si="22"/>
        <v>1</v>
      </c>
    </row>
    <row r="62" spans="1:23" s="71" customFormat="1" ht="13.7" customHeight="1" x14ac:dyDescent="0.25">
      <c r="A62" s="55">
        <v>51</v>
      </c>
      <c r="B62" s="115">
        <v>82</v>
      </c>
      <c r="C62" s="65" t="str">
        <f t="shared" si="12"/>
        <v>CZE19960127</v>
      </c>
      <c r="D62" s="66" t="str">
        <f t="shared" si="13"/>
        <v xml:space="preserve">ŠIPOŠ Marek </v>
      </c>
      <c r="E62" s="67" t="str">
        <f t="shared" si="14"/>
        <v xml:space="preserve">TJ KOVO PRAHA </v>
      </c>
      <c r="F62" s="68">
        <f t="shared" si="15"/>
        <v>17984</v>
      </c>
      <c r="G62" s="69" t="str">
        <f t="shared" si="16"/>
        <v>JUNIOR</v>
      </c>
      <c r="H62" s="69" t="str">
        <f t="shared" si="17"/>
        <v>KOV</v>
      </c>
      <c r="I62" s="70">
        <v>0.13267361111111112</v>
      </c>
      <c r="J62" s="33">
        <f t="shared" si="18"/>
        <v>1.5046296296296335E-3</v>
      </c>
      <c r="K62" s="33">
        <f t="shared" si="19"/>
        <v>0</v>
      </c>
      <c r="M62" s="33"/>
      <c r="N62" s="33"/>
      <c r="O62" s="33">
        <f t="shared" si="20"/>
        <v>0.3716666666666667</v>
      </c>
      <c r="P62" s="203">
        <f t="shared" si="21"/>
        <v>0.50434027777777779</v>
      </c>
      <c r="R62" s="178">
        <v>82</v>
      </c>
      <c r="S62" s="179">
        <v>51</v>
      </c>
      <c r="T62" s="177">
        <f t="shared" si="11"/>
        <v>82</v>
      </c>
      <c r="U62" s="180">
        <v>1</v>
      </c>
      <c r="V62" s="181">
        <v>67</v>
      </c>
      <c r="W62" s="177">
        <f t="shared" si="22"/>
        <v>1</v>
      </c>
    </row>
    <row r="63" spans="1:23" s="71" customFormat="1" ht="13.7" customHeight="1" x14ac:dyDescent="0.25">
      <c r="A63" s="55">
        <v>52</v>
      </c>
      <c r="B63" s="115">
        <v>50</v>
      </c>
      <c r="C63" s="65" t="str">
        <f t="shared" si="12"/>
        <v>CZE19960203</v>
      </c>
      <c r="D63" s="66" t="str">
        <f t="shared" si="13"/>
        <v xml:space="preserve">VRÁNA Dominik </v>
      </c>
      <c r="E63" s="67" t="str">
        <f t="shared" si="14"/>
        <v>KC KOOPERATIVA SG JABLONEC N.N</v>
      </c>
      <c r="F63" s="68">
        <f t="shared" si="15"/>
        <v>8884</v>
      </c>
      <c r="G63" s="69" t="str">
        <f t="shared" si="16"/>
        <v>JUNIOR</v>
      </c>
      <c r="H63" s="69" t="str">
        <f t="shared" si="17"/>
        <v>KOO</v>
      </c>
      <c r="I63" s="70">
        <v>0.13267361111111112</v>
      </c>
      <c r="J63" s="33">
        <f t="shared" si="18"/>
        <v>1.5046296296296335E-3</v>
      </c>
      <c r="K63" s="33">
        <f t="shared" si="19"/>
        <v>3.4722222222222222E-5</v>
      </c>
      <c r="M63" s="33">
        <v>3.4722222222222222E-5</v>
      </c>
      <c r="N63" s="33"/>
      <c r="O63" s="33">
        <f t="shared" si="20"/>
        <v>0.3716666666666667</v>
      </c>
      <c r="P63" s="203">
        <f t="shared" si="21"/>
        <v>0.50430555555555556</v>
      </c>
      <c r="R63" s="178">
        <v>50</v>
      </c>
      <c r="S63" s="179">
        <v>52</v>
      </c>
      <c r="T63" s="177">
        <f t="shared" si="11"/>
        <v>50</v>
      </c>
      <c r="U63" s="180">
        <v>1</v>
      </c>
      <c r="V63" s="181">
        <v>68</v>
      </c>
      <c r="W63" s="177">
        <f t="shared" si="22"/>
        <v>1</v>
      </c>
    </row>
    <row r="64" spans="1:23" s="71" customFormat="1" ht="13.7" customHeight="1" x14ac:dyDescent="0.25">
      <c r="A64" s="55">
        <v>53</v>
      </c>
      <c r="B64" s="115">
        <v>27</v>
      </c>
      <c r="C64" s="65" t="e">
        <f t="shared" si="12"/>
        <v>#N/A</v>
      </c>
      <c r="D64" s="66" t="e">
        <f t="shared" si="13"/>
        <v>#N/A</v>
      </c>
      <c r="E64" s="67" t="e">
        <f t="shared" si="14"/>
        <v>#N/A</v>
      </c>
      <c r="F64" s="68" t="e">
        <f t="shared" si="15"/>
        <v>#N/A</v>
      </c>
      <c r="G64" s="69" t="e">
        <f t="shared" si="16"/>
        <v>#N/A</v>
      </c>
      <c r="H64" s="69" t="e">
        <f t="shared" si="17"/>
        <v>#N/A</v>
      </c>
      <c r="I64" s="70">
        <v>0.13271990740740741</v>
      </c>
      <c r="J64" s="33">
        <f t="shared" si="18"/>
        <v>1.5509259259259278E-3</v>
      </c>
      <c r="K64" s="33">
        <f t="shared" si="19"/>
        <v>3.4722222222222222E-5</v>
      </c>
      <c r="M64" s="33">
        <v>3.4722222222222222E-5</v>
      </c>
      <c r="N64" s="33"/>
      <c r="O64" s="33">
        <f t="shared" si="20"/>
        <v>0.37163194444444447</v>
      </c>
      <c r="P64" s="203">
        <f t="shared" si="21"/>
        <v>0.5043171296296296</v>
      </c>
      <c r="R64" s="178">
        <v>27</v>
      </c>
      <c r="S64" s="179">
        <v>53</v>
      </c>
      <c r="T64" s="177">
        <f t="shared" si="11"/>
        <v>27</v>
      </c>
      <c r="U64" s="180">
        <v>1</v>
      </c>
      <c r="V64" s="181">
        <v>69</v>
      </c>
      <c r="W64" s="177">
        <f t="shared" si="22"/>
        <v>1</v>
      </c>
    </row>
    <row r="65" spans="1:23" s="71" customFormat="1" ht="13.7" customHeight="1" x14ac:dyDescent="0.25">
      <c r="A65" s="55">
        <v>54</v>
      </c>
      <c r="B65" s="115">
        <v>25</v>
      </c>
      <c r="C65" s="65" t="e">
        <f t="shared" si="12"/>
        <v>#N/A</v>
      </c>
      <c r="D65" s="66" t="e">
        <f t="shared" si="13"/>
        <v>#N/A</v>
      </c>
      <c r="E65" s="67" t="e">
        <f t="shared" si="14"/>
        <v>#N/A</v>
      </c>
      <c r="F65" s="68" t="e">
        <f t="shared" si="15"/>
        <v>#N/A</v>
      </c>
      <c r="G65" s="69" t="e">
        <f t="shared" si="16"/>
        <v>#N/A</v>
      </c>
      <c r="H65" s="69" t="e">
        <f t="shared" si="17"/>
        <v>#N/A</v>
      </c>
      <c r="I65" s="70">
        <v>0.13271990740740741</v>
      </c>
      <c r="J65" s="33">
        <f t="shared" si="18"/>
        <v>1.5509259259259278E-3</v>
      </c>
      <c r="K65" s="33">
        <f t="shared" si="19"/>
        <v>0</v>
      </c>
      <c r="M65" s="33"/>
      <c r="N65" s="33"/>
      <c r="O65" s="33">
        <f t="shared" si="20"/>
        <v>0.3716666666666667</v>
      </c>
      <c r="P65" s="203">
        <f t="shared" si="21"/>
        <v>0.50438657407407406</v>
      </c>
      <c r="R65" s="178">
        <v>25</v>
      </c>
      <c r="S65" s="179">
        <v>54</v>
      </c>
      <c r="T65" s="177">
        <f t="shared" si="11"/>
        <v>25</v>
      </c>
      <c r="U65" s="180">
        <v>1</v>
      </c>
      <c r="V65" s="181">
        <v>71</v>
      </c>
      <c r="W65" s="177">
        <f t="shared" si="22"/>
        <v>1</v>
      </c>
    </row>
    <row r="66" spans="1:23" s="71" customFormat="1" ht="13.7" customHeight="1" x14ac:dyDescent="0.25">
      <c r="A66" s="55">
        <v>55</v>
      </c>
      <c r="B66" s="115">
        <v>42</v>
      </c>
      <c r="C66" s="65" t="str">
        <f t="shared" si="12"/>
        <v>CZE19961125</v>
      </c>
      <c r="D66" s="66" t="str">
        <f t="shared" si="13"/>
        <v xml:space="preserve">ANDRŠ Jakub </v>
      </c>
      <c r="E66" s="67" t="str">
        <f t="shared" si="14"/>
        <v>KC KOOPERATIVA SG JABLONEC N.N</v>
      </c>
      <c r="F66" s="68">
        <f t="shared" si="15"/>
        <v>12251</v>
      </c>
      <c r="G66" s="69" t="str">
        <f t="shared" si="16"/>
        <v>JUNIOR</v>
      </c>
      <c r="H66" s="69" t="str">
        <f t="shared" si="17"/>
        <v>KOO</v>
      </c>
      <c r="I66" s="70">
        <v>0.13271990740740741</v>
      </c>
      <c r="J66" s="33">
        <f t="shared" si="18"/>
        <v>1.5509259259259278E-3</v>
      </c>
      <c r="K66" s="33">
        <f t="shared" si="19"/>
        <v>0</v>
      </c>
      <c r="M66" s="33"/>
      <c r="N66" s="33"/>
      <c r="O66" s="33">
        <f t="shared" si="20"/>
        <v>0.38903935185185184</v>
      </c>
      <c r="P66" s="203">
        <f t="shared" si="21"/>
        <v>0.52175925925925926</v>
      </c>
      <c r="R66" s="178">
        <v>42</v>
      </c>
      <c r="S66" s="179">
        <v>55</v>
      </c>
      <c r="T66" s="177">
        <f t="shared" si="11"/>
        <v>42</v>
      </c>
      <c r="U66" s="180">
        <v>1</v>
      </c>
      <c r="V66" s="181">
        <v>72</v>
      </c>
      <c r="W66" s="177">
        <f t="shared" si="22"/>
        <v>1</v>
      </c>
    </row>
    <row r="67" spans="1:23" s="71" customFormat="1" ht="13.7" customHeight="1" x14ac:dyDescent="0.25">
      <c r="A67" s="55">
        <v>56</v>
      </c>
      <c r="B67" s="115">
        <v>37</v>
      </c>
      <c r="C67" s="65" t="e">
        <f t="shared" si="12"/>
        <v>#N/A</v>
      </c>
      <c r="D67" s="66" t="e">
        <f t="shared" si="13"/>
        <v>#N/A</v>
      </c>
      <c r="E67" s="67" t="e">
        <f t="shared" si="14"/>
        <v>#N/A</v>
      </c>
      <c r="F67" s="68" t="e">
        <f t="shared" si="15"/>
        <v>#N/A</v>
      </c>
      <c r="G67" s="69" t="e">
        <f t="shared" si="16"/>
        <v>#N/A</v>
      </c>
      <c r="H67" s="69" t="e">
        <f t="shared" si="17"/>
        <v>#N/A</v>
      </c>
      <c r="I67" s="70">
        <v>0.13276620370370371</v>
      </c>
      <c r="J67" s="33">
        <f t="shared" si="18"/>
        <v>1.5972222222222221E-3</v>
      </c>
      <c r="K67" s="33">
        <f t="shared" si="19"/>
        <v>0</v>
      </c>
      <c r="M67" s="33"/>
      <c r="N67" s="33"/>
      <c r="O67" s="33">
        <f t="shared" si="20"/>
        <v>0.38072916666666667</v>
      </c>
      <c r="P67" s="203">
        <f t="shared" si="21"/>
        <v>0.51349537037037041</v>
      </c>
      <c r="R67" s="178">
        <v>37</v>
      </c>
      <c r="S67" s="179">
        <v>56</v>
      </c>
      <c r="T67" s="177">
        <f t="shared" si="11"/>
        <v>37</v>
      </c>
      <c r="U67" s="180">
        <v>1</v>
      </c>
      <c r="V67" s="181">
        <v>73</v>
      </c>
      <c r="W67" s="177">
        <f t="shared" si="22"/>
        <v>1</v>
      </c>
    </row>
    <row r="68" spans="1:23" s="71" customFormat="1" ht="13.7" customHeight="1" x14ac:dyDescent="0.25">
      <c r="A68" s="55">
        <v>57</v>
      </c>
      <c r="B68" s="115">
        <v>31</v>
      </c>
      <c r="C68" s="65" t="str">
        <f t="shared" si="12"/>
        <v>CZE19960423</v>
      </c>
      <c r="D68" s="66" t="str">
        <f t="shared" si="13"/>
        <v xml:space="preserve">MORÁVEK Zdeněk </v>
      </c>
      <c r="E68" s="67" t="str">
        <f t="shared" si="14"/>
        <v>ALLTRAINING.CZ</v>
      </c>
      <c r="F68" s="68">
        <f t="shared" si="15"/>
        <v>19314</v>
      </c>
      <c r="G68" s="69" t="str">
        <f t="shared" si="16"/>
        <v>JUNIOR</v>
      </c>
      <c r="H68" s="69" t="str">
        <f t="shared" si="17"/>
        <v>REM</v>
      </c>
      <c r="I68" s="70">
        <v>0.13311342592592593</v>
      </c>
      <c r="J68" s="33">
        <f t="shared" si="18"/>
        <v>1.9444444444444431E-3</v>
      </c>
      <c r="K68" s="33">
        <f t="shared" si="19"/>
        <v>0</v>
      </c>
      <c r="M68" s="33"/>
      <c r="N68" s="33"/>
      <c r="O68" s="33">
        <f t="shared" si="20"/>
        <v>0.3769675925925926</v>
      </c>
      <c r="P68" s="203">
        <f t="shared" si="21"/>
        <v>0.5100810185185185</v>
      </c>
      <c r="R68" s="178">
        <v>31</v>
      </c>
      <c r="S68" s="179">
        <v>57</v>
      </c>
      <c r="T68" s="177">
        <f t="shared" si="11"/>
        <v>31</v>
      </c>
      <c r="U68" s="180">
        <v>1</v>
      </c>
      <c r="V68" s="181">
        <v>74</v>
      </c>
      <c r="W68" s="177">
        <f t="shared" si="22"/>
        <v>1</v>
      </c>
    </row>
    <row r="69" spans="1:23" s="71" customFormat="1" ht="13.7" customHeight="1" x14ac:dyDescent="0.25">
      <c r="A69" s="55">
        <v>58</v>
      </c>
      <c r="B69" s="115">
        <v>122</v>
      </c>
      <c r="C69" s="65" t="str">
        <f t="shared" si="12"/>
        <v>CZE19971201</v>
      </c>
      <c r="D69" s="66" t="str">
        <f t="shared" si="13"/>
        <v xml:space="preserve">CHYTIL Daniel </v>
      </c>
      <c r="E69" s="67" t="str">
        <f t="shared" si="14"/>
        <v xml:space="preserve">SKC TUFO PROSTĚJOV </v>
      </c>
      <c r="F69" s="68">
        <f t="shared" si="15"/>
        <v>13150</v>
      </c>
      <c r="G69" s="69" t="str">
        <f t="shared" si="16"/>
        <v>JUNIOR*</v>
      </c>
      <c r="H69" s="69" t="str">
        <f t="shared" si="17"/>
        <v>SKC</v>
      </c>
      <c r="I69" s="70">
        <v>0.13325231481481481</v>
      </c>
      <c r="J69" s="33">
        <f t="shared" si="18"/>
        <v>2.0833333333333259E-3</v>
      </c>
      <c r="K69" s="33">
        <f t="shared" si="19"/>
        <v>0</v>
      </c>
      <c r="M69" s="33"/>
      <c r="N69" s="33"/>
      <c r="O69" s="33">
        <f t="shared" si="20"/>
        <v>0.37622685185185184</v>
      </c>
      <c r="P69" s="203">
        <f t="shared" si="21"/>
        <v>0.50947916666666671</v>
      </c>
      <c r="R69" s="178">
        <v>122</v>
      </c>
      <c r="S69" s="179">
        <v>58</v>
      </c>
      <c r="T69" s="177">
        <f t="shared" si="11"/>
        <v>122</v>
      </c>
      <c r="U69" s="180">
        <v>1</v>
      </c>
      <c r="V69" s="181">
        <v>75</v>
      </c>
      <c r="W69" s="177">
        <f t="shared" si="22"/>
        <v>1</v>
      </c>
    </row>
    <row r="70" spans="1:23" s="71" customFormat="1" ht="13.7" customHeight="1" x14ac:dyDescent="0.25">
      <c r="A70" s="55">
        <v>59</v>
      </c>
      <c r="B70" s="115">
        <v>3</v>
      </c>
      <c r="C70" s="65" t="str">
        <f t="shared" si="12"/>
        <v>GER19970102</v>
      </c>
      <c r="D70" s="66" t="str">
        <f t="shared" si="13"/>
        <v>ZEISE Paul</v>
      </c>
      <c r="E70" s="67" t="str">
        <f t="shared" si="14"/>
        <v>RSC TURBINE ERFURT</v>
      </c>
      <c r="F70" s="68" t="str">
        <f t="shared" si="15"/>
        <v>THÜ173430</v>
      </c>
      <c r="G70" s="69" t="str">
        <f t="shared" si="16"/>
        <v>JUNIOR*</v>
      </c>
      <c r="H70" s="69" t="str">
        <f t="shared" si="17"/>
        <v>TUR</v>
      </c>
      <c r="I70" s="70">
        <v>0.13325231481481481</v>
      </c>
      <c r="J70" s="33">
        <f t="shared" si="18"/>
        <v>2.0833333333333259E-3</v>
      </c>
      <c r="K70" s="33">
        <f t="shared" si="19"/>
        <v>0</v>
      </c>
      <c r="M70" s="33"/>
      <c r="N70" s="33"/>
      <c r="O70" s="33">
        <f t="shared" si="20"/>
        <v>0.37416666666666665</v>
      </c>
      <c r="P70" s="203">
        <f t="shared" si="21"/>
        <v>0.50741898148148146</v>
      </c>
      <c r="R70" s="178">
        <v>3</v>
      </c>
      <c r="S70" s="179">
        <v>59</v>
      </c>
      <c r="T70" s="177">
        <f t="shared" si="11"/>
        <v>3</v>
      </c>
      <c r="U70" s="180">
        <v>1</v>
      </c>
      <c r="V70" s="181">
        <v>76</v>
      </c>
      <c r="W70" s="177">
        <f t="shared" si="22"/>
        <v>1</v>
      </c>
    </row>
    <row r="71" spans="1:23" s="71" customFormat="1" ht="13.7" customHeight="1" x14ac:dyDescent="0.25">
      <c r="A71" s="55">
        <v>60</v>
      </c>
      <c r="B71" s="115">
        <v>121</v>
      </c>
      <c r="C71" s="65" t="str">
        <f t="shared" si="12"/>
        <v>CZE19981231</v>
      </c>
      <c r="D71" s="66" t="str">
        <f t="shared" si="13"/>
        <v xml:space="preserve">BAJER Vilém </v>
      </c>
      <c r="E71" s="67" t="str">
        <f t="shared" si="14"/>
        <v xml:space="preserve">SKC TUFO PROSTĚJOV </v>
      </c>
      <c r="F71" s="68">
        <f t="shared" si="15"/>
        <v>6871</v>
      </c>
      <c r="G71" s="69" t="str">
        <f t="shared" si="16"/>
        <v>CADET</v>
      </c>
      <c r="H71" s="69" t="str">
        <f t="shared" si="17"/>
        <v>SKC</v>
      </c>
      <c r="I71" s="70">
        <v>0.13325231481481481</v>
      </c>
      <c r="J71" s="33">
        <f t="shared" si="18"/>
        <v>2.0833333333333259E-3</v>
      </c>
      <c r="K71" s="33">
        <f t="shared" si="19"/>
        <v>0</v>
      </c>
      <c r="M71" s="33"/>
      <c r="N71" s="33"/>
      <c r="O71" s="33">
        <f t="shared" si="20"/>
        <v>0.37334490740740744</v>
      </c>
      <c r="P71" s="203">
        <f t="shared" si="21"/>
        <v>0.50659722222222225</v>
      </c>
      <c r="R71" s="178">
        <v>121</v>
      </c>
      <c r="S71" s="179">
        <v>60</v>
      </c>
      <c r="T71" s="177">
        <f t="shared" si="11"/>
        <v>121</v>
      </c>
      <c r="U71" s="180">
        <v>1</v>
      </c>
      <c r="V71" s="181">
        <v>77</v>
      </c>
      <c r="W71" s="177">
        <f t="shared" si="22"/>
        <v>1</v>
      </c>
    </row>
    <row r="72" spans="1:23" s="71" customFormat="1" ht="13.7" customHeight="1" x14ac:dyDescent="0.25">
      <c r="A72" s="55">
        <v>61</v>
      </c>
      <c r="B72" s="115">
        <v>114</v>
      </c>
      <c r="C72" s="65" t="str">
        <f t="shared" si="12"/>
        <v>GER19960823</v>
      </c>
      <c r="D72" s="66" t="str">
        <f t="shared" si="13"/>
        <v>SCHLOTT Julius</v>
      </c>
      <c r="E72" s="67" t="str">
        <f t="shared" si="14"/>
        <v>TEAM BRANDENBURG - RSC COTTBUS</v>
      </c>
      <c r="F72" s="68" t="str">
        <f t="shared" si="15"/>
        <v>044086-11</v>
      </c>
      <c r="G72" s="69" t="str">
        <f t="shared" si="16"/>
        <v>JUNIOR</v>
      </c>
      <c r="H72" s="69" t="str">
        <f t="shared" si="17"/>
        <v>COT</v>
      </c>
      <c r="I72" s="70">
        <v>0.13325231481481481</v>
      </c>
      <c r="J72" s="33">
        <f t="shared" si="18"/>
        <v>2.0833333333333259E-3</v>
      </c>
      <c r="K72" s="33">
        <f t="shared" si="19"/>
        <v>0</v>
      </c>
      <c r="M72" s="33"/>
      <c r="N72" s="33"/>
      <c r="O72" s="33">
        <f t="shared" si="20"/>
        <v>0.3769675925925926</v>
      </c>
      <c r="P72" s="203">
        <f t="shared" si="21"/>
        <v>0.51021990740740741</v>
      </c>
      <c r="R72" s="178">
        <v>114</v>
      </c>
      <c r="S72" s="179">
        <v>61</v>
      </c>
      <c r="T72" s="177">
        <f t="shared" si="11"/>
        <v>114</v>
      </c>
      <c r="U72" s="180">
        <v>1</v>
      </c>
      <c r="V72" s="181">
        <v>78</v>
      </c>
      <c r="W72" s="177">
        <f t="shared" si="22"/>
        <v>1</v>
      </c>
    </row>
    <row r="73" spans="1:23" s="71" customFormat="1" ht="13.7" customHeight="1" x14ac:dyDescent="0.25">
      <c r="A73" s="55">
        <v>62</v>
      </c>
      <c r="B73" s="115">
        <v>56</v>
      </c>
      <c r="C73" s="65" t="str">
        <f t="shared" si="12"/>
        <v>POL19970322</v>
      </c>
      <c r="D73" s="66" t="str">
        <f t="shared" si="13"/>
        <v>FOLTYN Maciej</v>
      </c>
      <c r="E73" s="67" t="str">
        <f t="shared" si="14"/>
        <v>GRUPA KOLARSKA GLIWICE BA</v>
      </c>
      <c r="F73" s="68" t="str">
        <f t="shared" si="15"/>
        <v>SLA219</v>
      </c>
      <c r="G73" s="69" t="str">
        <f t="shared" si="16"/>
        <v>JUNIOR*</v>
      </c>
      <c r="H73" s="69" t="str">
        <f t="shared" si="17"/>
        <v>GLI</v>
      </c>
      <c r="I73" s="70">
        <v>0.13325231481481481</v>
      </c>
      <c r="J73" s="33">
        <f t="shared" si="18"/>
        <v>2.0833333333333259E-3</v>
      </c>
      <c r="K73" s="33">
        <f t="shared" si="19"/>
        <v>0</v>
      </c>
      <c r="M73" s="33"/>
      <c r="N73" s="33"/>
      <c r="O73" s="33">
        <f t="shared" si="20"/>
        <v>0.37365740740740738</v>
      </c>
      <c r="P73" s="203">
        <f t="shared" si="21"/>
        <v>0.50690972222222219</v>
      </c>
      <c r="R73" s="178">
        <v>56</v>
      </c>
      <c r="S73" s="179">
        <v>62</v>
      </c>
      <c r="T73" s="177">
        <f t="shared" si="11"/>
        <v>56</v>
      </c>
      <c r="U73" s="180">
        <v>1</v>
      </c>
      <c r="V73" s="181">
        <v>79</v>
      </c>
      <c r="W73" s="177">
        <f t="shared" si="22"/>
        <v>0</v>
      </c>
    </row>
    <row r="74" spans="1:23" s="71" customFormat="1" ht="13.7" customHeight="1" x14ac:dyDescent="0.25">
      <c r="A74" s="55">
        <v>63</v>
      </c>
      <c r="B74" s="115">
        <v>59</v>
      </c>
      <c r="C74" s="65" t="str">
        <f t="shared" si="12"/>
        <v>CZE19960727</v>
      </c>
      <c r="D74" s="66" t="str">
        <f t="shared" si="13"/>
        <v xml:space="preserve">PREJDA Václav </v>
      </c>
      <c r="E74" s="67" t="str">
        <f t="shared" si="14"/>
        <v xml:space="preserve">SK JIŘÍ TEAM OSTRAVA </v>
      </c>
      <c r="F74" s="68">
        <f t="shared" si="15"/>
        <v>16035</v>
      </c>
      <c r="G74" s="69" t="str">
        <f t="shared" si="16"/>
        <v>JUNIOR</v>
      </c>
      <c r="H74" s="69" t="str">
        <f t="shared" si="17"/>
        <v>GLI</v>
      </c>
      <c r="I74" s="70">
        <v>0.13325231481481481</v>
      </c>
      <c r="J74" s="33">
        <f t="shared" si="18"/>
        <v>2.0833333333333259E-3</v>
      </c>
      <c r="K74" s="33">
        <f t="shared" si="19"/>
        <v>0</v>
      </c>
      <c r="M74" s="33"/>
      <c r="N74" s="33"/>
      <c r="O74" s="33">
        <f t="shared" si="20"/>
        <v>0.3716666666666667</v>
      </c>
      <c r="P74" s="203">
        <f t="shared" si="21"/>
        <v>0.50491898148148151</v>
      </c>
      <c r="R74" s="178">
        <v>59</v>
      </c>
      <c r="S74" s="179">
        <v>63</v>
      </c>
      <c r="T74" s="177">
        <f t="shared" si="11"/>
        <v>59</v>
      </c>
      <c r="U74" s="180">
        <v>1</v>
      </c>
      <c r="V74" s="181">
        <v>80</v>
      </c>
      <c r="W74" s="177">
        <f t="shared" si="22"/>
        <v>1</v>
      </c>
    </row>
    <row r="75" spans="1:23" s="71" customFormat="1" ht="13.7" customHeight="1" x14ac:dyDescent="0.25">
      <c r="A75" s="55">
        <v>64</v>
      </c>
      <c r="B75" s="115">
        <v>60</v>
      </c>
      <c r="C75" s="65" t="e">
        <f t="shared" si="12"/>
        <v>#N/A</v>
      </c>
      <c r="D75" s="66" t="e">
        <f t="shared" si="13"/>
        <v>#N/A</v>
      </c>
      <c r="E75" s="67" t="e">
        <f t="shared" si="14"/>
        <v>#N/A</v>
      </c>
      <c r="F75" s="68" t="e">
        <f t="shared" si="15"/>
        <v>#N/A</v>
      </c>
      <c r="G75" s="69" t="e">
        <f t="shared" si="16"/>
        <v>#N/A</v>
      </c>
      <c r="H75" s="69" t="e">
        <f t="shared" si="17"/>
        <v>#N/A</v>
      </c>
      <c r="I75" s="70">
        <v>0.13325231481481481</v>
      </c>
      <c r="J75" s="33">
        <f t="shared" si="18"/>
        <v>2.0833333333333259E-3</v>
      </c>
      <c r="K75" s="33">
        <f t="shared" si="19"/>
        <v>0</v>
      </c>
      <c r="M75" s="33"/>
      <c r="N75" s="33"/>
      <c r="O75" s="33">
        <f t="shared" si="20"/>
        <v>0.3716666666666667</v>
      </c>
      <c r="P75" s="203">
        <f t="shared" si="21"/>
        <v>0.50491898148148151</v>
      </c>
      <c r="R75" s="178">
        <v>60</v>
      </c>
      <c r="S75" s="179">
        <v>64</v>
      </c>
      <c r="T75" s="177">
        <f t="shared" si="11"/>
        <v>60</v>
      </c>
      <c r="U75" s="180">
        <v>1</v>
      </c>
      <c r="V75" s="181">
        <v>82</v>
      </c>
      <c r="W75" s="177">
        <f t="shared" si="22"/>
        <v>1</v>
      </c>
    </row>
    <row r="76" spans="1:23" s="71" customFormat="1" ht="13.7" customHeight="1" x14ac:dyDescent="0.25">
      <c r="A76" s="55">
        <v>65</v>
      </c>
      <c r="B76" s="115">
        <v>90</v>
      </c>
      <c r="C76" s="65" t="e">
        <f t="shared" ref="C76:C107" si="23">VLOOKUP(B76,STARTOVKA,2,0)</f>
        <v>#N/A</v>
      </c>
      <c r="D76" s="66" t="e">
        <f t="shared" ref="D76:D107" si="24">VLOOKUP(B76,STARTOVKA,3,0)</f>
        <v>#N/A</v>
      </c>
      <c r="E76" s="67" t="e">
        <f t="shared" ref="E76:E107" si="25">VLOOKUP(B76,STARTOVKA,4,0)</f>
        <v>#N/A</v>
      </c>
      <c r="F76" s="68" t="e">
        <f t="shared" ref="F76:F107" si="26">VLOOKUP(B76,STARTOVKA,5,0)</f>
        <v>#N/A</v>
      </c>
      <c r="G76" s="69" t="e">
        <f t="shared" ref="G76:G107" si="27">VLOOKUP(B76,STARTOVKA,6,0)</f>
        <v>#N/A</v>
      </c>
      <c r="H76" s="69" t="e">
        <f t="shared" ref="H76:H107" si="28">VLOOKUP(B76,STARTOVKA,7,0)</f>
        <v>#N/A</v>
      </c>
      <c r="I76" s="70">
        <v>0.13325231481481481</v>
      </c>
      <c r="J76" s="33">
        <f t="shared" ref="J76:J107" si="29">I76-$I$12</f>
        <v>2.0833333333333259E-3</v>
      </c>
      <c r="K76" s="33">
        <f t="shared" ref="K76:K107" si="30">M76+N76</f>
        <v>0</v>
      </c>
      <c r="M76" s="33"/>
      <c r="N76" s="33"/>
      <c r="O76" s="33">
        <f t="shared" ref="O76:O109" si="31">VLOOKUP(B76,ACTIVERIDERS3,8,0)</f>
        <v>0.37268518518518523</v>
      </c>
      <c r="P76" s="203">
        <f t="shared" ref="P76:P107" si="32">I76-K76+O76</f>
        <v>0.50593750000000004</v>
      </c>
      <c r="R76" s="178">
        <v>90</v>
      </c>
      <c r="S76" s="179">
        <v>65</v>
      </c>
      <c r="T76" s="177">
        <f t="shared" si="11"/>
        <v>90</v>
      </c>
      <c r="U76" s="180">
        <v>1</v>
      </c>
      <c r="V76" s="181">
        <v>83</v>
      </c>
      <c r="W76" s="177">
        <f t="shared" ref="W76:W107" si="33">SUMIF(T:T,V:V,U:U)</f>
        <v>1</v>
      </c>
    </row>
    <row r="77" spans="1:23" s="71" customFormat="1" ht="13.7" customHeight="1" x14ac:dyDescent="0.25">
      <c r="A77" s="55">
        <v>66</v>
      </c>
      <c r="B77" s="115">
        <v>41</v>
      </c>
      <c r="C77" s="65" t="str">
        <f t="shared" si="23"/>
        <v>CZE19960310</v>
      </c>
      <c r="D77" s="66" t="str">
        <f t="shared" si="24"/>
        <v xml:space="preserve">ŠULC Jakub </v>
      </c>
      <c r="E77" s="67" t="str">
        <f t="shared" si="25"/>
        <v xml:space="preserve">KOLA-BBM.CZ </v>
      </c>
      <c r="F77" s="68">
        <f t="shared" si="26"/>
        <v>3358</v>
      </c>
      <c r="G77" s="69" t="str">
        <f t="shared" si="27"/>
        <v>JUNIOR</v>
      </c>
      <c r="H77" s="69" t="str">
        <f t="shared" si="28"/>
        <v>KOO</v>
      </c>
      <c r="I77" s="70">
        <v>0.13435185185185186</v>
      </c>
      <c r="J77" s="33">
        <f t="shared" si="29"/>
        <v>3.1828703703703776E-3</v>
      </c>
      <c r="K77" s="33">
        <f t="shared" si="30"/>
        <v>0</v>
      </c>
      <c r="M77" s="33"/>
      <c r="N77" s="33"/>
      <c r="O77" s="33">
        <f t="shared" si="31"/>
        <v>0.37775462962962963</v>
      </c>
      <c r="P77" s="203">
        <f t="shared" si="32"/>
        <v>0.51210648148148152</v>
      </c>
      <c r="R77" s="178">
        <v>41</v>
      </c>
      <c r="S77" s="179">
        <v>66</v>
      </c>
      <c r="T77" s="177">
        <f t="shared" ref="T77:T115" si="34">IF(R77&lt;&gt;"",R77,"")</f>
        <v>41</v>
      </c>
      <c r="U77" s="180">
        <v>1</v>
      </c>
      <c r="V77" s="181">
        <v>84</v>
      </c>
      <c r="W77" s="177">
        <f t="shared" si="33"/>
        <v>1</v>
      </c>
    </row>
    <row r="78" spans="1:23" s="71" customFormat="1" ht="13.7" customHeight="1" x14ac:dyDescent="0.25">
      <c r="A78" s="55">
        <v>67</v>
      </c>
      <c r="B78" s="115">
        <v>19</v>
      </c>
      <c r="C78" s="65" t="e">
        <f t="shared" si="23"/>
        <v>#N/A</v>
      </c>
      <c r="D78" s="66" t="e">
        <f t="shared" si="24"/>
        <v>#N/A</v>
      </c>
      <c r="E78" s="67" t="e">
        <f t="shared" si="25"/>
        <v>#N/A</v>
      </c>
      <c r="F78" s="68" t="e">
        <f t="shared" si="26"/>
        <v>#N/A</v>
      </c>
      <c r="G78" s="69" t="e">
        <f t="shared" si="27"/>
        <v>#N/A</v>
      </c>
      <c r="H78" s="69" t="e">
        <f t="shared" si="28"/>
        <v>#N/A</v>
      </c>
      <c r="I78" s="70">
        <v>0.13538194444444443</v>
      </c>
      <c r="J78" s="33">
        <f t="shared" si="29"/>
        <v>4.2129629629629461E-3</v>
      </c>
      <c r="K78" s="33">
        <f t="shared" si="30"/>
        <v>0</v>
      </c>
      <c r="M78" s="33"/>
      <c r="N78" s="33"/>
      <c r="O78" s="33">
        <f t="shared" si="31"/>
        <v>0.3716666666666667</v>
      </c>
      <c r="P78" s="203">
        <f t="shared" si="32"/>
        <v>0.5070486111111111</v>
      </c>
      <c r="R78" s="178">
        <v>19</v>
      </c>
      <c r="S78" s="179">
        <v>67</v>
      </c>
      <c r="T78" s="177">
        <f t="shared" si="34"/>
        <v>19</v>
      </c>
      <c r="U78" s="180">
        <v>1</v>
      </c>
      <c r="V78" s="181">
        <v>85</v>
      </c>
      <c r="W78" s="177">
        <f t="shared" si="33"/>
        <v>1</v>
      </c>
    </row>
    <row r="79" spans="1:23" s="71" customFormat="1" ht="13.7" customHeight="1" x14ac:dyDescent="0.25">
      <c r="A79" s="55">
        <v>68</v>
      </c>
      <c r="B79" s="115">
        <v>5</v>
      </c>
      <c r="C79" s="65" t="str">
        <f t="shared" si="23"/>
        <v>GER19960418</v>
      </c>
      <c r="D79" s="66" t="str">
        <f t="shared" si="24"/>
        <v>JÄGELER Robert</v>
      </c>
      <c r="E79" s="67" t="str">
        <f t="shared" si="25"/>
        <v>RV ELXLEBEN</v>
      </c>
      <c r="F79" s="68" t="str">
        <f t="shared" si="26"/>
        <v>THÜ172211</v>
      </c>
      <c r="G79" s="69" t="str">
        <f t="shared" si="27"/>
        <v>JUNIOR</v>
      </c>
      <c r="H79" s="69" t="str">
        <f t="shared" si="28"/>
        <v>TUR</v>
      </c>
      <c r="I79" s="70">
        <v>0.13538194444444443</v>
      </c>
      <c r="J79" s="33">
        <f t="shared" si="29"/>
        <v>4.2129629629629461E-3</v>
      </c>
      <c r="K79" s="33">
        <f t="shared" si="30"/>
        <v>0</v>
      </c>
      <c r="M79" s="33"/>
      <c r="N79" s="33"/>
      <c r="O79" s="33">
        <f t="shared" si="31"/>
        <v>0.38497685185185188</v>
      </c>
      <c r="P79" s="203">
        <f t="shared" si="32"/>
        <v>0.52035879629629633</v>
      </c>
      <c r="R79" s="178">
        <v>5</v>
      </c>
      <c r="S79" s="179">
        <v>68</v>
      </c>
      <c r="T79" s="177">
        <f t="shared" si="34"/>
        <v>5</v>
      </c>
      <c r="U79" s="180">
        <v>1</v>
      </c>
      <c r="V79" s="181">
        <v>86</v>
      </c>
      <c r="W79" s="177">
        <f t="shared" si="33"/>
        <v>1</v>
      </c>
    </row>
    <row r="80" spans="1:23" s="71" customFormat="1" ht="13.7" customHeight="1" x14ac:dyDescent="0.25">
      <c r="A80" s="55">
        <v>69</v>
      </c>
      <c r="B80" s="115">
        <v>9</v>
      </c>
      <c r="C80" s="65" t="str">
        <f t="shared" si="23"/>
        <v>GER19980730</v>
      </c>
      <c r="D80" s="66" t="str">
        <f t="shared" si="24"/>
        <v>PLUNTKE Moritz</v>
      </c>
      <c r="E80" s="67" t="str">
        <f t="shared" si="25"/>
        <v>RSC TURBINE ERFURT</v>
      </c>
      <c r="F80" s="68" t="str">
        <f t="shared" si="26"/>
        <v>THÜ173593</v>
      </c>
      <c r="G80" s="69" t="str">
        <f t="shared" si="27"/>
        <v>CADET</v>
      </c>
      <c r="H80" s="69" t="str">
        <f t="shared" si="28"/>
        <v>TUR</v>
      </c>
      <c r="I80" s="70">
        <v>0.13538194444444443</v>
      </c>
      <c r="J80" s="33">
        <f t="shared" si="29"/>
        <v>4.2129629629629461E-3</v>
      </c>
      <c r="K80" s="33">
        <f t="shared" si="30"/>
        <v>0</v>
      </c>
      <c r="M80" s="33"/>
      <c r="N80" s="33"/>
      <c r="O80" s="33">
        <f t="shared" si="31"/>
        <v>0.3716666666666667</v>
      </c>
      <c r="P80" s="203">
        <f t="shared" si="32"/>
        <v>0.5070486111111111</v>
      </c>
      <c r="R80" s="178">
        <v>9</v>
      </c>
      <c r="S80" s="179">
        <v>69</v>
      </c>
      <c r="T80" s="177">
        <f t="shared" si="34"/>
        <v>9</v>
      </c>
      <c r="U80" s="180">
        <v>1</v>
      </c>
      <c r="V80" s="181">
        <v>87</v>
      </c>
      <c r="W80" s="177">
        <f t="shared" si="33"/>
        <v>1</v>
      </c>
    </row>
    <row r="81" spans="1:23" s="71" customFormat="1" ht="13.7" customHeight="1" x14ac:dyDescent="0.25">
      <c r="A81" s="55">
        <v>70</v>
      </c>
      <c r="B81" s="115">
        <v>129</v>
      </c>
      <c r="C81" s="65" t="e">
        <f t="shared" si="23"/>
        <v>#N/A</v>
      </c>
      <c r="D81" s="66" t="e">
        <f t="shared" si="24"/>
        <v>#N/A</v>
      </c>
      <c r="E81" s="67" t="e">
        <f t="shared" si="25"/>
        <v>#N/A</v>
      </c>
      <c r="F81" s="68" t="e">
        <f t="shared" si="26"/>
        <v>#N/A</v>
      </c>
      <c r="G81" s="69" t="e">
        <f t="shared" si="27"/>
        <v>#N/A</v>
      </c>
      <c r="H81" s="69" t="e">
        <f t="shared" si="28"/>
        <v>#N/A</v>
      </c>
      <c r="I81" s="70">
        <v>0.13538194444444443</v>
      </c>
      <c r="J81" s="33">
        <f t="shared" si="29"/>
        <v>4.2129629629629461E-3</v>
      </c>
      <c r="K81" s="33">
        <f t="shared" si="30"/>
        <v>0</v>
      </c>
      <c r="M81" s="33"/>
      <c r="N81" s="33"/>
      <c r="O81" s="33">
        <f t="shared" si="31"/>
        <v>0.38222222222222224</v>
      </c>
      <c r="P81" s="203">
        <f t="shared" si="32"/>
        <v>0.51760416666666664</v>
      </c>
      <c r="R81" s="178">
        <v>129</v>
      </c>
      <c r="S81" s="179">
        <v>70</v>
      </c>
      <c r="T81" s="177">
        <f t="shared" si="34"/>
        <v>129</v>
      </c>
      <c r="U81" s="180">
        <v>1</v>
      </c>
      <c r="V81" s="181">
        <v>88</v>
      </c>
      <c r="W81" s="177">
        <f t="shared" si="33"/>
        <v>1</v>
      </c>
    </row>
    <row r="82" spans="1:23" s="71" customFormat="1" ht="13.7" customHeight="1" x14ac:dyDescent="0.25">
      <c r="A82" s="55">
        <v>71</v>
      </c>
      <c r="B82" s="115">
        <v>115</v>
      </c>
      <c r="C82" s="65" t="str">
        <f t="shared" si="23"/>
        <v>GER19961029</v>
      </c>
      <c r="D82" s="66" t="str">
        <f t="shared" si="24"/>
        <v>KOCH Chrisitan</v>
      </c>
      <c r="E82" s="67" t="str">
        <f t="shared" si="25"/>
        <v>TEAM BRANDENBURG - RSC COTTBUS</v>
      </c>
      <c r="F82" s="68" t="str">
        <f t="shared" si="26"/>
        <v>043833-11</v>
      </c>
      <c r="G82" s="69" t="str">
        <f t="shared" si="27"/>
        <v>JUNIOR</v>
      </c>
      <c r="H82" s="69" t="str">
        <f t="shared" si="28"/>
        <v>COT</v>
      </c>
      <c r="I82" s="70">
        <v>0.13538194444444443</v>
      </c>
      <c r="J82" s="33">
        <f t="shared" si="29"/>
        <v>4.2129629629629461E-3</v>
      </c>
      <c r="K82" s="33">
        <f t="shared" si="30"/>
        <v>0</v>
      </c>
      <c r="M82" s="33"/>
      <c r="N82" s="33"/>
      <c r="O82" s="33">
        <f t="shared" si="31"/>
        <v>0.37416666666666665</v>
      </c>
      <c r="P82" s="203">
        <f t="shared" si="32"/>
        <v>0.50954861111111105</v>
      </c>
      <c r="R82" s="178">
        <v>115</v>
      </c>
      <c r="S82" s="179">
        <v>71</v>
      </c>
      <c r="T82" s="177">
        <f t="shared" si="34"/>
        <v>115</v>
      </c>
      <c r="U82" s="180">
        <v>1</v>
      </c>
      <c r="V82" s="181">
        <v>89</v>
      </c>
      <c r="W82" s="177">
        <f t="shared" si="33"/>
        <v>1</v>
      </c>
    </row>
    <row r="83" spans="1:23" s="71" customFormat="1" ht="13.7" customHeight="1" x14ac:dyDescent="0.25">
      <c r="A83" s="55">
        <v>72</v>
      </c>
      <c r="B83" s="115">
        <v>44</v>
      </c>
      <c r="C83" s="65" t="str">
        <f t="shared" si="23"/>
        <v>CZE19960213</v>
      </c>
      <c r="D83" s="66" t="str">
        <f t="shared" si="24"/>
        <v xml:space="preserve">JUREČKA Jiří </v>
      </c>
      <c r="E83" s="67" t="str">
        <f t="shared" si="25"/>
        <v>KC KOOPERATIVA SG JABLONEC N.N</v>
      </c>
      <c r="F83" s="68">
        <f t="shared" si="26"/>
        <v>5366</v>
      </c>
      <c r="G83" s="69" t="str">
        <f t="shared" si="27"/>
        <v>JUNIOR</v>
      </c>
      <c r="H83" s="69" t="str">
        <f t="shared" si="28"/>
        <v>KOO</v>
      </c>
      <c r="I83" s="70">
        <v>0.13538194444444443</v>
      </c>
      <c r="J83" s="33">
        <f t="shared" si="29"/>
        <v>4.2129629629629461E-3</v>
      </c>
      <c r="K83" s="33">
        <f t="shared" si="30"/>
        <v>0</v>
      </c>
      <c r="M83" s="33"/>
      <c r="N83" s="33"/>
      <c r="O83" s="33">
        <f t="shared" si="31"/>
        <v>0.37646990740740738</v>
      </c>
      <c r="P83" s="203">
        <f t="shared" si="32"/>
        <v>0.51185185185185178</v>
      </c>
      <c r="R83" s="178">
        <v>44</v>
      </c>
      <c r="S83" s="179">
        <v>72</v>
      </c>
      <c r="T83" s="177">
        <f t="shared" si="34"/>
        <v>44</v>
      </c>
      <c r="U83" s="180">
        <v>1</v>
      </c>
      <c r="V83" s="181">
        <v>90</v>
      </c>
      <c r="W83" s="177">
        <f t="shared" si="33"/>
        <v>1</v>
      </c>
    </row>
    <row r="84" spans="1:23" s="71" customFormat="1" ht="13.7" customHeight="1" x14ac:dyDescent="0.25">
      <c r="A84" s="55">
        <v>73</v>
      </c>
      <c r="B84" s="115">
        <v>72</v>
      </c>
      <c r="C84" s="65" t="str">
        <f t="shared" si="23"/>
        <v>SVK19960505</v>
      </c>
      <c r="D84" s="66" t="str">
        <f t="shared" si="24"/>
        <v>GANC Marek</v>
      </c>
      <c r="E84" s="67" t="str">
        <f t="shared" si="25"/>
        <v>SLÁVIA ŠG TRENČÍN</v>
      </c>
      <c r="F84" s="68">
        <f t="shared" si="26"/>
        <v>5847</v>
      </c>
      <c r="G84" s="69" t="str">
        <f t="shared" si="27"/>
        <v>JUNIOR</v>
      </c>
      <c r="H84" s="69" t="str">
        <f t="shared" si="28"/>
        <v>SLA</v>
      </c>
      <c r="I84" s="70">
        <v>0.13538194444444443</v>
      </c>
      <c r="J84" s="33">
        <f t="shared" si="29"/>
        <v>4.2129629629629461E-3</v>
      </c>
      <c r="K84" s="33">
        <f t="shared" si="30"/>
        <v>0</v>
      </c>
      <c r="M84" s="33"/>
      <c r="N84" s="33"/>
      <c r="O84" s="33">
        <f t="shared" si="31"/>
        <v>0.37914351851851852</v>
      </c>
      <c r="P84" s="203">
        <f t="shared" si="32"/>
        <v>0.51452546296296298</v>
      </c>
      <c r="R84" s="178">
        <v>72</v>
      </c>
      <c r="S84" s="179">
        <v>73</v>
      </c>
      <c r="T84" s="177">
        <f t="shared" si="34"/>
        <v>72</v>
      </c>
      <c r="U84" s="180">
        <v>1</v>
      </c>
      <c r="V84" s="181">
        <v>91</v>
      </c>
      <c r="W84" s="177">
        <f t="shared" si="33"/>
        <v>1</v>
      </c>
    </row>
    <row r="85" spans="1:23" s="71" customFormat="1" ht="13.7" customHeight="1" x14ac:dyDescent="0.25">
      <c r="A85" s="55">
        <v>74</v>
      </c>
      <c r="B85" s="115">
        <v>57</v>
      </c>
      <c r="C85" s="65" t="str">
        <f t="shared" si="23"/>
        <v>POL19970825</v>
      </c>
      <c r="D85" s="66" t="str">
        <f t="shared" si="24"/>
        <v>GRZEGORZYCA Dominik</v>
      </c>
      <c r="E85" s="67" t="str">
        <f t="shared" si="25"/>
        <v>GRUPA KOLARSKA GLIWICE BA</v>
      </c>
      <c r="F85" s="68" t="str">
        <f t="shared" si="26"/>
        <v>SLA008</v>
      </c>
      <c r="G85" s="69" t="str">
        <f t="shared" si="27"/>
        <v>JUNIOR*</v>
      </c>
      <c r="H85" s="69" t="str">
        <f t="shared" si="28"/>
        <v>GLI</v>
      </c>
      <c r="I85" s="70">
        <v>0.13538194444444443</v>
      </c>
      <c r="J85" s="33">
        <f t="shared" si="29"/>
        <v>4.2129629629629461E-3</v>
      </c>
      <c r="K85" s="33">
        <f t="shared" si="30"/>
        <v>0</v>
      </c>
      <c r="M85" s="33"/>
      <c r="N85" s="33"/>
      <c r="O85" s="33">
        <f t="shared" si="31"/>
        <v>0.37682870370370369</v>
      </c>
      <c r="P85" s="203">
        <f t="shared" si="32"/>
        <v>0.5122106481481481</v>
      </c>
      <c r="R85" s="178">
        <v>57</v>
      </c>
      <c r="S85" s="179">
        <v>74</v>
      </c>
      <c r="T85" s="177">
        <f>IF(R85&lt;&gt;"",R85,"")</f>
        <v>57</v>
      </c>
      <c r="U85" s="180">
        <v>1</v>
      </c>
      <c r="V85" s="181">
        <v>92</v>
      </c>
      <c r="W85" s="177">
        <f t="shared" si="33"/>
        <v>1</v>
      </c>
    </row>
    <row r="86" spans="1:23" s="71" customFormat="1" ht="13.7" customHeight="1" x14ac:dyDescent="0.25">
      <c r="A86" s="55">
        <v>75</v>
      </c>
      <c r="B86" s="115">
        <v>38</v>
      </c>
      <c r="C86" s="65" t="e">
        <f t="shared" si="23"/>
        <v>#N/A</v>
      </c>
      <c r="D86" s="66" t="e">
        <f t="shared" si="24"/>
        <v>#N/A</v>
      </c>
      <c r="E86" s="67" t="e">
        <f t="shared" si="25"/>
        <v>#N/A</v>
      </c>
      <c r="F86" s="68" t="e">
        <f t="shared" si="26"/>
        <v>#N/A</v>
      </c>
      <c r="G86" s="69" t="e">
        <f t="shared" si="27"/>
        <v>#N/A</v>
      </c>
      <c r="H86" s="69" t="e">
        <f t="shared" si="28"/>
        <v>#N/A</v>
      </c>
      <c r="I86" s="70">
        <v>0.13538194444444443</v>
      </c>
      <c r="J86" s="33">
        <f t="shared" si="29"/>
        <v>4.2129629629629461E-3</v>
      </c>
      <c r="K86" s="33">
        <f t="shared" si="30"/>
        <v>0</v>
      </c>
      <c r="M86" s="33"/>
      <c r="N86" s="33"/>
      <c r="O86" s="33">
        <f t="shared" si="31"/>
        <v>0.38550925925925927</v>
      </c>
      <c r="P86" s="203">
        <f t="shared" si="32"/>
        <v>0.52089120370370368</v>
      </c>
      <c r="R86" s="178">
        <v>38</v>
      </c>
      <c r="S86" s="179">
        <v>75</v>
      </c>
      <c r="T86" s="177">
        <f>IF(R86&lt;&gt;"",R86,"")</f>
        <v>38</v>
      </c>
      <c r="U86" s="180">
        <v>1</v>
      </c>
      <c r="V86" s="181">
        <v>93</v>
      </c>
      <c r="W86" s="177">
        <f t="shared" si="33"/>
        <v>1</v>
      </c>
    </row>
    <row r="87" spans="1:23" s="71" customFormat="1" ht="13.7" customHeight="1" x14ac:dyDescent="0.25">
      <c r="A87" s="55">
        <v>76</v>
      </c>
      <c r="B87" s="115">
        <v>69</v>
      </c>
      <c r="C87" s="65" t="e">
        <f t="shared" si="23"/>
        <v>#N/A</v>
      </c>
      <c r="D87" s="66" t="e">
        <f t="shared" si="24"/>
        <v>#N/A</v>
      </c>
      <c r="E87" s="67" t="e">
        <f t="shared" si="25"/>
        <v>#N/A</v>
      </c>
      <c r="F87" s="68" t="e">
        <f t="shared" si="26"/>
        <v>#N/A</v>
      </c>
      <c r="G87" s="69" t="e">
        <f t="shared" si="27"/>
        <v>#N/A</v>
      </c>
      <c r="H87" s="69" t="e">
        <f t="shared" si="28"/>
        <v>#N/A</v>
      </c>
      <c r="I87" s="70">
        <v>0.13538194444444443</v>
      </c>
      <c r="J87" s="33">
        <f t="shared" si="29"/>
        <v>4.2129629629629461E-3</v>
      </c>
      <c r="K87" s="33">
        <f t="shared" si="30"/>
        <v>0</v>
      </c>
      <c r="M87" s="33"/>
      <c r="N87" s="33"/>
      <c r="O87" s="33">
        <f t="shared" si="31"/>
        <v>0.37400462962962966</v>
      </c>
      <c r="P87" s="203">
        <f t="shared" si="32"/>
        <v>0.50938657407407406</v>
      </c>
      <c r="R87" s="178">
        <v>69</v>
      </c>
      <c r="S87" s="179">
        <v>76</v>
      </c>
      <c r="T87" s="177">
        <f>IF(R87&lt;&gt;"",R87,"")</f>
        <v>69</v>
      </c>
      <c r="U87" s="180">
        <v>1</v>
      </c>
      <c r="V87" s="181">
        <v>94</v>
      </c>
      <c r="W87" s="177">
        <f t="shared" si="33"/>
        <v>1</v>
      </c>
    </row>
    <row r="88" spans="1:23" s="71" customFormat="1" ht="13.7" customHeight="1" x14ac:dyDescent="0.25">
      <c r="A88" s="55">
        <v>77</v>
      </c>
      <c r="B88" s="115">
        <v>67</v>
      </c>
      <c r="C88" s="65" t="e">
        <f t="shared" si="23"/>
        <v>#N/A</v>
      </c>
      <c r="D88" s="66" t="e">
        <f t="shared" si="24"/>
        <v>#N/A</v>
      </c>
      <c r="E88" s="67" t="e">
        <f t="shared" si="25"/>
        <v>#N/A</v>
      </c>
      <c r="F88" s="68" t="e">
        <f t="shared" si="26"/>
        <v>#N/A</v>
      </c>
      <c r="G88" s="69" t="e">
        <f t="shared" si="27"/>
        <v>#N/A</v>
      </c>
      <c r="H88" s="69" t="e">
        <f t="shared" si="28"/>
        <v>#N/A</v>
      </c>
      <c r="I88" s="70">
        <v>0.13538194444444443</v>
      </c>
      <c r="J88" s="33">
        <f t="shared" si="29"/>
        <v>4.2129629629629461E-3</v>
      </c>
      <c r="K88" s="33">
        <f t="shared" si="30"/>
        <v>0</v>
      </c>
      <c r="M88" s="33"/>
      <c r="N88" s="33"/>
      <c r="O88" s="33">
        <f t="shared" si="31"/>
        <v>0.38517361111111109</v>
      </c>
      <c r="P88" s="203">
        <f t="shared" si="32"/>
        <v>0.52055555555555555</v>
      </c>
      <c r="R88" s="178">
        <v>67</v>
      </c>
      <c r="S88" s="179">
        <v>77</v>
      </c>
      <c r="T88" s="177">
        <f>IF(R88&lt;&gt;"",R88,"")</f>
        <v>67</v>
      </c>
      <c r="U88" s="180">
        <v>1</v>
      </c>
      <c r="V88" s="181">
        <v>96</v>
      </c>
      <c r="W88" s="177">
        <f t="shared" si="33"/>
        <v>1</v>
      </c>
    </row>
    <row r="89" spans="1:23" s="71" customFormat="1" ht="13.7" customHeight="1" x14ac:dyDescent="0.25">
      <c r="A89" s="55">
        <v>78</v>
      </c>
      <c r="B89" s="115">
        <v>30</v>
      </c>
      <c r="C89" s="65" t="e">
        <f t="shared" si="23"/>
        <v>#N/A</v>
      </c>
      <c r="D89" s="66" t="e">
        <f t="shared" si="24"/>
        <v>#N/A</v>
      </c>
      <c r="E89" s="67" t="e">
        <f t="shared" si="25"/>
        <v>#N/A</v>
      </c>
      <c r="F89" s="68" t="e">
        <f t="shared" si="26"/>
        <v>#N/A</v>
      </c>
      <c r="G89" s="69" t="e">
        <f t="shared" si="27"/>
        <v>#N/A</v>
      </c>
      <c r="H89" s="69" t="e">
        <f t="shared" si="28"/>
        <v>#N/A</v>
      </c>
      <c r="I89" s="70">
        <v>0.13538194444444443</v>
      </c>
      <c r="J89" s="33">
        <f t="shared" si="29"/>
        <v>4.2129629629629461E-3</v>
      </c>
      <c r="K89" s="33">
        <f t="shared" si="30"/>
        <v>0</v>
      </c>
      <c r="M89" s="33"/>
      <c r="N89" s="33"/>
      <c r="O89" s="33">
        <f t="shared" si="31"/>
        <v>0.37268518518518523</v>
      </c>
      <c r="P89" s="203">
        <f t="shared" si="32"/>
        <v>0.50806712962962963</v>
      </c>
      <c r="R89" s="178">
        <v>30</v>
      </c>
      <c r="S89" s="179">
        <v>78</v>
      </c>
      <c r="T89" s="177">
        <f>IF(R89&lt;&gt;"",R89,"")</f>
        <v>30</v>
      </c>
      <c r="U89" s="180">
        <v>1</v>
      </c>
      <c r="V89" s="181">
        <v>99</v>
      </c>
      <c r="W89" s="177">
        <f t="shared" si="33"/>
        <v>1</v>
      </c>
    </row>
    <row r="90" spans="1:23" s="71" customFormat="1" ht="13.7" customHeight="1" x14ac:dyDescent="0.25">
      <c r="A90" s="55">
        <v>79</v>
      </c>
      <c r="B90" s="115">
        <v>36</v>
      </c>
      <c r="C90" s="65" t="e">
        <f t="shared" si="23"/>
        <v>#N/A</v>
      </c>
      <c r="D90" s="66" t="e">
        <f t="shared" si="24"/>
        <v>#N/A</v>
      </c>
      <c r="E90" s="67" t="e">
        <f t="shared" si="25"/>
        <v>#N/A</v>
      </c>
      <c r="F90" s="68" t="e">
        <f t="shared" si="26"/>
        <v>#N/A</v>
      </c>
      <c r="G90" s="69" t="e">
        <f t="shared" si="27"/>
        <v>#N/A</v>
      </c>
      <c r="H90" s="69" t="e">
        <f t="shared" si="28"/>
        <v>#N/A</v>
      </c>
      <c r="I90" s="70">
        <v>0.13538194444444443</v>
      </c>
      <c r="J90" s="33">
        <f t="shared" si="29"/>
        <v>4.2129629629629461E-3</v>
      </c>
      <c r="K90" s="33">
        <f t="shared" si="30"/>
        <v>0</v>
      </c>
      <c r="M90" s="33"/>
      <c r="N90" s="33"/>
      <c r="O90" s="33">
        <f t="shared" si="31"/>
        <v>0.3769675925925926</v>
      </c>
      <c r="P90" s="203">
        <f t="shared" si="32"/>
        <v>0.51234953703703701</v>
      </c>
      <c r="R90" s="178">
        <v>36</v>
      </c>
      <c r="S90" s="179">
        <v>79</v>
      </c>
      <c r="T90" s="177">
        <f t="shared" si="34"/>
        <v>36</v>
      </c>
      <c r="U90" s="180">
        <v>1</v>
      </c>
      <c r="V90" s="181">
        <v>100</v>
      </c>
      <c r="W90" s="177">
        <f t="shared" si="33"/>
        <v>1</v>
      </c>
    </row>
    <row r="91" spans="1:23" s="71" customFormat="1" ht="13.7" customHeight="1" x14ac:dyDescent="0.25">
      <c r="A91" s="55">
        <v>80</v>
      </c>
      <c r="B91" s="115">
        <v>61</v>
      </c>
      <c r="C91" s="65" t="str">
        <f t="shared" si="23"/>
        <v>POL19960305</v>
      </c>
      <c r="D91" s="66" t="str">
        <f t="shared" si="24"/>
        <v>PRZEWIĘDA Paweł</v>
      </c>
      <c r="E91" s="67" t="str">
        <f t="shared" si="25"/>
        <v xml:space="preserve">DSR AUTHOR GÓRNIK WAŁBRZYCH </v>
      </c>
      <c r="F91" s="68" t="str">
        <f t="shared" si="26"/>
        <v>DLS177</v>
      </c>
      <c r="G91" s="69" t="str">
        <f t="shared" si="27"/>
        <v>JUNIOR</v>
      </c>
      <c r="H91" s="69" t="str">
        <f t="shared" si="28"/>
        <v>GOR</v>
      </c>
      <c r="I91" s="70">
        <v>0.13538194444444443</v>
      </c>
      <c r="J91" s="33">
        <f t="shared" si="29"/>
        <v>4.2129629629629461E-3</v>
      </c>
      <c r="K91" s="33">
        <f t="shared" si="30"/>
        <v>0</v>
      </c>
      <c r="M91" s="33"/>
      <c r="N91" s="33"/>
      <c r="O91" s="33">
        <f t="shared" si="31"/>
        <v>0.37883101851851853</v>
      </c>
      <c r="P91" s="203">
        <f t="shared" si="32"/>
        <v>0.51421296296296293</v>
      </c>
      <c r="R91" s="178">
        <v>61</v>
      </c>
      <c r="S91" s="179">
        <v>80</v>
      </c>
      <c r="T91" s="177">
        <f t="shared" si="34"/>
        <v>61</v>
      </c>
      <c r="U91" s="180">
        <v>1</v>
      </c>
      <c r="V91" s="181">
        <v>101</v>
      </c>
      <c r="W91" s="177">
        <f t="shared" si="33"/>
        <v>1</v>
      </c>
    </row>
    <row r="92" spans="1:23" s="71" customFormat="1" ht="13.7" customHeight="1" x14ac:dyDescent="0.25">
      <c r="A92" s="55">
        <v>81</v>
      </c>
      <c r="B92" s="115">
        <v>66</v>
      </c>
      <c r="C92" s="65" t="str">
        <f t="shared" si="23"/>
        <v>POL19980719</v>
      </c>
      <c r="D92" s="66" t="str">
        <f t="shared" si="24"/>
        <v>NOWAK Michał</v>
      </c>
      <c r="E92" s="67" t="str">
        <f t="shared" si="25"/>
        <v xml:space="preserve">DSR AUTHOR GÓRNIK WAŁBRZYCH </v>
      </c>
      <c r="F92" s="68" t="str">
        <f t="shared" si="26"/>
        <v>DLS163</v>
      </c>
      <c r="G92" s="69" t="str">
        <f t="shared" si="27"/>
        <v>CADET</v>
      </c>
      <c r="H92" s="69" t="str">
        <f t="shared" si="28"/>
        <v>GOR</v>
      </c>
      <c r="I92" s="70">
        <v>0.13538194444444443</v>
      </c>
      <c r="J92" s="33">
        <f t="shared" si="29"/>
        <v>4.2129629629629461E-3</v>
      </c>
      <c r="K92" s="33">
        <f t="shared" si="30"/>
        <v>0</v>
      </c>
      <c r="M92" s="33"/>
      <c r="N92" s="33"/>
      <c r="O92" s="33">
        <f t="shared" si="31"/>
        <v>0.3716666666666667</v>
      </c>
      <c r="P92" s="203">
        <f t="shared" si="32"/>
        <v>0.5070486111111111</v>
      </c>
      <c r="R92" s="178">
        <v>66</v>
      </c>
      <c r="S92" s="179">
        <v>81</v>
      </c>
      <c r="T92" s="177">
        <f t="shared" si="34"/>
        <v>66</v>
      </c>
      <c r="U92" s="180">
        <v>1</v>
      </c>
      <c r="V92" s="181">
        <v>102</v>
      </c>
      <c r="W92" s="177">
        <f t="shared" si="33"/>
        <v>0</v>
      </c>
    </row>
    <row r="93" spans="1:23" s="71" customFormat="1" ht="13.7" customHeight="1" x14ac:dyDescent="0.25">
      <c r="A93" s="55">
        <v>82</v>
      </c>
      <c r="B93" s="115">
        <v>86</v>
      </c>
      <c r="C93" s="65" t="e">
        <f t="shared" si="23"/>
        <v>#N/A</v>
      </c>
      <c r="D93" s="66" t="e">
        <f t="shared" si="24"/>
        <v>#N/A</v>
      </c>
      <c r="E93" s="67" t="e">
        <f t="shared" si="25"/>
        <v>#N/A</v>
      </c>
      <c r="F93" s="68" t="e">
        <f t="shared" si="26"/>
        <v>#N/A</v>
      </c>
      <c r="G93" s="69" t="e">
        <f t="shared" si="27"/>
        <v>#N/A</v>
      </c>
      <c r="H93" s="69" t="e">
        <f t="shared" si="28"/>
        <v>#N/A</v>
      </c>
      <c r="I93" s="70">
        <v>0.13538194444444443</v>
      </c>
      <c r="J93" s="33">
        <f t="shared" si="29"/>
        <v>4.2129629629629461E-3</v>
      </c>
      <c r="K93" s="33">
        <f t="shared" si="30"/>
        <v>0</v>
      </c>
      <c r="M93" s="33"/>
      <c r="N93" s="33"/>
      <c r="O93" s="33">
        <f t="shared" si="31"/>
        <v>0.3716666666666667</v>
      </c>
      <c r="P93" s="203">
        <f t="shared" si="32"/>
        <v>0.5070486111111111</v>
      </c>
      <c r="R93" s="178">
        <v>86</v>
      </c>
      <c r="S93" s="179">
        <v>82</v>
      </c>
      <c r="T93" s="177">
        <f t="shared" si="34"/>
        <v>86</v>
      </c>
      <c r="U93" s="180">
        <v>1</v>
      </c>
      <c r="V93" s="181">
        <v>103</v>
      </c>
      <c r="W93" s="177">
        <f t="shared" si="33"/>
        <v>1</v>
      </c>
    </row>
    <row r="94" spans="1:23" s="71" customFormat="1" ht="13.7" customHeight="1" x14ac:dyDescent="0.25">
      <c r="A94" s="55">
        <v>83</v>
      </c>
      <c r="B94" s="115">
        <v>68</v>
      </c>
      <c r="C94" s="65" t="e">
        <f t="shared" si="23"/>
        <v>#N/A</v>
      </c>
      <c r="D94" s="66" t="e">
        <f t="shared" si="24"/>
        <v>#N/A</v>
      </c>
      <c r="E94" s="67" t="e">
        <f t="shared" si="25"/>
        <v>#N/A</v>
      </c>
      <c r="F94" s="68" t="e">
        <f t="shared" si="26"/>
        <v>#N/A</v>
      </c>
      <c r="G94" s="69" t="e">
        <f t="shared" si="27"/>
        <v>#N/A</v>
      </c>
      <c r="H94" s="69" t="e">
        <f t="shared" si="28"/>
        <v>#N/A</v>
      </c>
      <c r="I94" s="70">
        <v>0.13538194444444443</v>
      </c>
      <c r="J94" s="33">
        <f t="shared" si="29"/>
        <v>4.2129629629629461E-3</v>
      </c>
      <c r="K94" s="33">
        <f t="shared" si="30"/>
        <v>0</v>
      </c>
      <c r="M94" s="33"/>
      <c r="N94" s="33"/>
      <c r="O94" s="33">
        <f t="shared" si="31"/>
        <v>0.37680555555555556</v>
      </c>
      <c r="P94" s="203">
        <f t="shared" si="32"/>
        <v>0.51218750000000002</v>
      </c>
      <c r="R94" s="178">
        <v>68</v>
      </c>
      <c r="S94" s="179">
        <v>83</v>
      </c>
      <c r="T94" s="177">
        <f t="shared" si="34"/>
        <v>68</v>
      </c>
      <c r="U94" s="180">
        <v>1</v>
      </c>
      <c r="V94" s="181">
        <v>104</v>
      </c>
      <c r="W94" s="177">
        <f t="shared" si="33"/>
        <v>1</v>
      </c>
    </row>
    <row r="95" spans="1:23" s="71" customFormat="1" ht="13.7" customHeight="1" x14ac:dyDescent="0.25">
      <c r="A95" s="55">
        <v>84</v>
      </c>
      <c r="B95" s="115">
        <v>99</v>
      </c>
      <c r="C95" s="65" t="e">
        <f t="shared" si="23"/>
        <v>#N/A</v>
      </c>
      <c r="D95" s="66" t="e">
        <f t="shared" si="24"/>
        <v>#N/A</v>
      </c>
      <c r="E95" s="67" t="e">
        <f t="shared" si="25"/>
        <v>#N/A</v>
      </c>
      <c r="F95" s="68" t="e">
        <f t="shared" si="26"/>
        <v>#N/A</v>
      </c>
      <c r="G95" s="69" t="e">
        <f t="shared" si="27"/>
        <v>#N/A</v>
      </c>
      <c r="H95" s="69" t="e">
        <f t="shared" si="28"/>
        <v>#N/A</v>
      </c>
      <c r="I95" s="70">
        <v>0.13538194444444443</v>
      </c>
      <c r="J95" s="33">
        <f t="shared" si="29"/>
        <v>4.2129629629629461E-3</v>
      </c>
      <c r="K95" s="33">
        <f t="shared" si="30"/>
        <v>0</v>
      </c>
      <c r="M95" s="33"/>
      <c r="N95" s="33"/>
      <c r="O95" s="33">
        <f t="shared" si="31"/>
        <v>0.3716666666666667</v>
      </c>
      <c r="P95" s="203">
        <f t="shared" si="32"/>
        <v>0.5070486111111111</v>
      </c>
      <c r="R95" s="178">
        <v>99</v>
      </c>
      <c r="S95" s="179">
        <v>84</v>
      </c>
      <c r="T95" s="177">
        <f t="shared" si="34"/>
        <v>99</v>
      </c>
      <c r="U95" s="180">
        <v>1</v>
      </c>
      <c r="V95" s="181">
        <v>105</v>
      </c>
      <c r="W95" s="177">
        <f t="shared" si="33"/>
        <v>1</v>
      </c>
    </row>
    <row r="96" spans="1:23" s="71" customFormat="1" ht="13.7" customHeight="1" x14ac:dyDescent="0.25">
      <c r="A96" s="55">
        <v>85</v>
      </c>
      <c r="B96" s="115">
        <v>84</v>
      </c>
      <c r="C96" s="65" t="str">
        <f t="shared" si="23"/>
        <v>BEL19970116</v>
      </c>
      <c r="D96" s="66" t="str">
        <f t="shared" si="24"/>
        <v>PENNINCK Jens</v>
      </c>
      <c r="E96" s="67" t="str">
        <f t="shared" si="25"/>
        <v>VZW TIELTSE RENNERSCLUB - JIELKER GELDHOF</v>
      </c>
      <c r="F96" s="68">
        <f t="shared" si="26"/>
        <v>35143</v>
      </c>
      <c r="G96" s="69" t="str">
        <f t="shared" si="27"/>
        <v>JUNIOR*</v>
      </c>
      <c r="H96" s="69" t="str">
        <f t="shared" si="28"/>
        <v>KOV</v>
      </c>
      <c r="I96" s="70">
        <v>0.13538194444444443</v>
      </c>
      <c r="J96" s="33">
        <f t="shared" si="29"/>
        <v>4.2129629629629461E-3</v>
      </c>
      <c r="K96" s="33">
        <f t="shared" si="30"/>
        <v>0</v>
      </c>
      <c r="M96" s="33"/>
      <c r="N96" s="33"/>
      <c r="O96" s="33">
        <f t="shared" si="31"/>
        <v>0.37400462962962966</v>
      </c>
      <c r="P96" s="203">
        <f t="shared" si="32"/>
        <v>0.50938657407407406</v>
      </c>
      <c r="R96" s="178">
        <v>84</v>
      </c>
      <c r="S96" s="179">
        <v>85</v>
      </c>
      <c r="T96" s="177">
        <f t="shared" si="34"/>
        <v>84</v>
      </c>
      <c r="U96" s="180">
        <v>1</v>
      </c>
      <c r="V96" s="181">
        <v>106</v>
      </c>
      <c r="W96" s="177">
        <f t="shared" si="33"/>
        <v>1</v>
      </c>
    </row>
    <row r="97" spans="1:23" s="71" customFormat="1" ht="13.7" customHeight="1" x14ac:dyDescent="0.25">
      <c r="A97" s="55">
        <v>86</v>
      </c>
      <c r="B97" s="115">
        <v>120</v>
      </c>
      <c r="C97" s="65" t="e">
        <f t="shared" si="23"/>
        <v>#N/A</v>
      </c>
      <c r="D97" s="66" t="e">
        <f t="shared" si="24"/>
        <v>#N/A</v>
      </c>
      <c r="E97" s="67" t="e">
        <f t="shared" si="25"/>
        <v>#N/A</v>
      </c>
      <c r="F97" s="68" t="e">
        <f t="shared" si="26"/>
        <v>#N/A</v>
      </c>
      <c r="G97" s="69" t="e">
        <f t="shared" si="27"/>
        <v>#N/A</v>
      </c>
      <c r="H97" s="69" t="e">
        <f t="shared" si="28"/>
        <v>#N/A</v>
      </c>
      <c r="I97" s="70">
        <v>0.13538194444444443</v>
      </c>
      <c r="J97" s="33">
        <f t="shared" si="29"/>
        <v>4.2129629629629461E-3</v>
      </c>
      <c r="K97" s="33">
        <f t="shared" si="30"/>
        <v>0</v>
      </c>
      <c r="M97" s="33"/>
      <c r="N97" s="33"/>
      <c r="O97" s="33">
        <f t="shared" si="31"/>
        <v>0.37824074074074071</v>
      </c>
      <c r="P97" s="203">
        <f t="shared" si="32"/>
        <v>0.51362268518518517</v>
      </c>
      <c r="R97" s="178">
        <v>120</v>
      </c>
      <c r="S97" s="179">
        <v>86</v>
      </c>
      <c r="T97" s="177">
        <f t="shared" si="34"/>
        <v>120</v>
      </c>
      <c r="U97" s="180">
        <v>1</v>
      </c>
      <c r="V97" s="181">
        <v>107</v>
      </c>
      <c r="W97" s="177">
        <f t="shared" si="33"/>
        <v>1</v>
      </c>
    </row>
    <row r="98" spans="1:23" s="71" customFormat="1" ht="13.7" customHeight="1" x14ac:dyDescent="0.25">
      <c r="A98" s="55">
        <v>87</v>
      </c>
      <c r="B98" s="115">
        <v>117</v>
      </c>
      <c r="C98" s="65" t="str">
        <f t="shared" si="23"/>
        <v>GER19971022</v>
      </c>
      <c r="D98" s="66" t="str">
        <f t="shared" si="24"/>
        <v>KANTER Max</v>
      </c>
      <c r="E98" s="67" t="str">
        <f t="shared" si="25"/>
        <v>TEAM BRANDENBURG - RSC COTTBUS</v>
      </c>
      <c r="F98" s="68" t="str">
        <f t="shared" si="26"/>
        <v>044005-11</v>
      </c>
      <c r="G98" s="69" t="str">
        <f t="shared" si="27"/>
        <v>JUNIOR*</v>
      </c>
      <c r="H98" s="69" t="str">
        <f t="shared" si="28"/>
        <v>COT</v>
      </c>
      <c r="I98" s="70">
        <v>0.13538194444444443</v>
      </c>
      <c r="J98" s="33">
        <f t="shared" si="29"/>
        <v>4.2129629629629461E-3</v>
      </c>
      <c r="K98" s="33">
        <f t="shared" si="30"/>
        <v>0</v>
      </c>
      <c r="M98" s="33"/>
      <c r="N98" s="33"/>
      <c r="O98" s="33">
        <f t="shared" si="31"/>
        <v>0.3780324074074074</v>
      </c>
      <c r="P98" s="203">
        <f t="shared" si="32"/>
        <v>0.5134143518518518</v>
      </c>
      <c r="R98" s="178">
        <v>117</v>
      </c>
      <c r="S98" s="179">
        <v>87</v>
      </c>
      <c r="T98" s="177">
        <f t="shared" si="34"/>
        <v>117</v>
      </c>
      <c r="U98" s="180">
        <v>1</v>
      </c>
      <c r="V98" s="181">
        <v>108</v>
      </c>
      <c r="W98" s="177">
        <f t="shared" si="33"/>
        <v>1</v>
      </c>
    </row>
    <row r="99" spans="1:23" s="71" customFormat="1" ht="13.7" customHeight="1" x14ac:dyDescent="0.25">
      <c r="A99" s="55">
        <v>88</v>
      </c>
      <c r="B99" s="115">
        <v>33</v>
      </c>
      <c r="C99" s="65" t="str">
        <f t="shared" si="23"/>
        <v>CZE19970913</v>
      </c>
      <c r="D99" s="66" t="str">
        <f t="shared" si="24"/>
        <v xml:space="preserve">VOJÍŘ Jaroslav </v>
      </c>
      <c r="E99" s="67" t="str">
        <f t="shared" si="25"/>
        <v xml:space="preserve">REMERX - MERIDA TEAM KOLÍN </v>
      </c>
      <c r="F99" s="68">
        <f t="shared" si="26"/>
        <v>12178</v>
      </c>
      <c r="G99" s="69" t="str">
        <f t="shared" si="27"/>
        <v>JUNIOR*</v>
      </c>
      <c r="H99" s="69" t="str">
        <f t="shared" si="28"/>
        <v>REM</v>
      </c>
      <c r="I99" s="70">
        <v>0.13538194444444443</v>
      </c>
      <c r="J99" s="33">
        <f t="shared" si="29"/>
        <v>4.2129629629629461E-3</v>
      </c>
      <c r="K99" s="33">
        <f t="shared" si="30"/>
        <v>0</v>
      </c>
      <c r="M99" s="33"/>
      <c r="N99" s="33"/>
      <c r="O99" s="33">
        <f t="shared" si="31"/>
        <v>0.37479166666666663</v>
      </c>
      <c r="P99" s="203">
        <f t="shared" si="32"/>
        <v>0.51017361111111104</v>
      </c>
      <c r="R99" s="178">
        <v>33</v>
      </c>
      <c r="S99" s="179">
        <v>88</v>
      </c>
      <c r="T99" s="177">
        <f t="shared" si="34"/>
        <v>33</v>
      </c>
      <c r="U99" s="180">
        <v>1</v>
      </c>
      <c r="V99" s="181">
        <v>109</v>
      </c>
      <c r="W99" s="177">
        <f t="shared" si="33"/>
        <v>1</v>
      </c>
    </row>
    <row r="100" spans="1:23" s="71" customFormat="1" ht="13.7" customHeight="1" x14ac:dyDescent="0.25">
      <c r="A100" s="55">
        <v>89</v>
      </c>
      <c r="B100" s="115">
        <v>116</v>
      </c>
      <c r="C100" s="65" t="str">
        <f t="shared" si="23"/>
        <v>GER19960909</v>
      </c>
      <c r="D100" s="66" t="str">
        <f t="shared" si="24"/>
        <v>KÄMNA Lennard</v>
      </c>
      <c r="E100" s="67" t="str">
        <f t="shared" si="25"/>
        <v>TEAM BRANDENBURG - RSC COTTBUS</v>
      </c>
      <c r="F100" s="68" t="str">
        <f t="shared" si="26"/>
        <v>050980-11</v>
      </c>
      <c r="G100" s="69" t="str">
        <f t="shared" si="27"/>
        <v>JUNIOR</v>
      </c>
      <c r="H100" s="69" t="str">
        <f t="shared" si="28"/>
        <v>COT</v>
      </c>
      <c r="I100" s="70">
        <v>0.13538194444444443</v>
      </c>
      <c r="J100" s="33">
        <f t="shared" si="29"/>
        <v>4.2129629629629461E-3</v>
      </c>
      <c r="K100" s="33">
        <f t="shared" si="30"/>
        <v>0</v>
      </c>
      <c r="M100" s="33"/>
      <c r="N100" s="33"/>
      <c r="O100" s="33">
        <f t="shared" si="31"/>
        <v>0.37571759259259258</v>
      </c>
      <c r="P100" s="203">
        <f t="shared" si="32"/>
        <v>0.51109953703703703</v>
      </c>
      <c r="R100" s="178">
        <v>116</v>
      </c>
      <c r="S100" s="179">
        <v>89</v>
      </c>
      <c r="T100" s="177">
        <f t="shared" si="34"/>
        <v>116</v>
      </c>
      <c r="U100" s="180">
        <v>1</v>
      </c>
      <c r="V100" s="181">
        <v>110</v>
      </c>
      <c r="W100" s="177">
        <f t="shared" si="33"/>
        <v>1</v>
      </c>
    </row>
    <row r="101" spans="1:23" s="71" customFormat="1" ht="13.7" customHeight="1" x14ac:dyDescent="0.25">
      <c r="A101" s="55">
        <v>90</v>
      </c>
      <c r="B101" s="115">
        <v>118</v>
      </c>
      <c r="C101" s="65" t="e">
        <f t="shared" si="23"/>
        <v>#N/A</v>
      </c>
      <c r="D101" s="66" t="e">
        <f t="shared" si="24"/>
        <v>#N/A</v>
      </c>
      <c r="E101" s="67" t="e">
        <f t="shared" si="25"/>
        <v>#N/A</v>
      </c>
      <c r="F101" s="68" t="e">
        <f t="shared" si="26"/>
        <v>#N/A</v>
      </c>
      <c r="G101" s="69" t="e">
        <f t="shared" si="27"/>
        <v>#N/A</v>
      </c>
      <c r="H101" s="69" t="e">
        <f t="shared" si="28"/>
        <v>#N/A</v>
      </c>
      <c r="I101" s="70">
        <v>0.13538194444444443</v>
      </c>
      <c r="J101" s="33">
        <f t="shared" si="29"/>
        <v>4.2129629629629461E-3</v>
      </c>
      <c r="K101" s="33">
        <f t="shared" si="30"/>
        <v>0</v>
      </c>
      <c r="M101" s="33"/>
      <c r="N101" s="33"/>
      <c r="O101" s="33">
        <f t="shared" si="31"/>
        <v>0.3716666666666667</v>
      </c>
      <c r="P101" s="203">
        <f t="shared" si="32"/>
        <v>0.5070486111111111</v>
      </c>
      <c r="R101" s="178">
        <v>118</v>
      </c>
      <c r="S101" s="179">
        <v>90</v>
      </c>
      <c r="T101" s="177">
        <f t="shared" si="34"/>
        <v>118</v>
      </c>
      <c r="U101" s="180">
        <v>1</v>
      </c>
      <c r="V101" s="181">
        <v>111</v>
      </c>
      <c r="W101" s="177">
        <f t="shared" si="33"/>
        <v>1</v>
      </c>
    </row>
    <row r="102" spans="1:23" s="71" customFormat="1" ht="13.7" customHeight="1" x14ac:dyDescent="0.25">
      <c r="A102" s="55">
        <v>91</v>
      </c>
      <c r="B102" s="115">
        <v>63</v>
      </c>
      <c r="C102" s="65" t="str">
        <f t="shared" si="23"/>
        <v>POL19960116</v>
      </c>
      <c r="D102" s="66" t="str">
        <f t="shared" si="24"/>
        <v>GORZAWSKI Kamil</v>
      </c>
      <c r="E102" s="67" t="str">
        <f t="shared" si="25"/>
        <v xml:space="preserve">DSR AUTHOR GÓRNIK WAŁBRZYCH </v>
      </c>
      <c r="F102" s="68" t="str">
        <f t="shared" si="26"/>
        <v>DLS164</v>
      </c>
      <c r="G102" s="69" t="str">
        <f t="shared" si="27"/>
        <v>JUNIOR</v>
      </c>
      <c r="H102" s="69" t="str">
        <f t="shared" si="28"/>
        <v>GOR</v>
      </c>
      <c r="I102" s="70">
        <v>0.13538194444444443</v>
      </c>
      <c r="J102" s="33">
        <f t="shared" si="29"/>
        <v>4.2129629629629461E-3</v>
      </c>
      <c r="K102" s="33">
        <f t="shared" si="30"/>
        <v>0</v>
      </c>
      <c r="M102" s="33"/>
      <c r="N102" s="33"/>
      <c r="O102" s="33">
        <f t="shared" si="31"/>
        <v>0.3716666666666667</v>
      </c>
      <c r="P102" s="203">
        <f t="shared" si="32"/>
        <v>0.5070486111111111</v>
      </c>
      <c r="R102" s="178">
        <v>63</v>
      </c>
      <c r="S102" s="179">
        <v>91</v>
      </c>
      <c r="T102" s="177">
        <f t="shared" si="34"/>
        <v>63</v>
      </c>
      <c r="U102" s="180">
        <v>1</v>
      </c>
      <c r="V102" s="181">
        <v>113</v>
      </c>
      <c r="W102" s="177">
        <f t="shared" si="33"/>
        <v>1</v>
      </c>
    </row>
    <row r="103" spans="1:23" s="71" customFormat="1" ht="13.7" customHeight="1" x14ac:dyDescent="0.25">
      <c r="A103" s="55">
        <v>92</v>
      </c>
      <c r="B103" s="115">
        <v>83</v>
      </c>
      <c r="C103" s="65" t="str">
        <f t="shared" si="23"/>
        <v>CZE19960724</v>
      </c>
      <c r="D103" s="66" t="str">
        <f t="shared" si="24"/>
        <v xml:space="preserve">BECHYNĚ Matěj </v>
      </c>
      <c r="E103" s="67" t="str">
        <f t="shared" si="25"/>
        <v>VZW TIELTSE RENNERSCLUB - JIELKER GELDHOF</v>
      </c>
      <c r="F103" s="68">
        <f t="shared" si="26"/>
        <v>14315</v>
      </c>
      <c r="G103" s="69" t="str">
        <f t="shared" si="27"/>
        <v>JUNIOR</v>
      </c>
      <c r="H103" s="69" t="str">
        <f t="shared" si="28"/>
        <v>KOV</v>
      </c>
      <c r="I103" s="70">
        <v>0.13538194444444443</v>
      </c>
      <c r="J103" s="33">
        <f t="shared" si="29"/>
        <v>4.2129629629629461E-3</v>
      </c>
      <c r="K103" s="33">
        <f t="shared" si="30"/>
        <v>0</v>
      </c>
      <c r="M103" s="33"/>
      <c r="N103" s="33"/>
      <c r="O103" s="33">
        <f t="shared" si="31"/>
        <v>0.37400462962962966</v>
      </c>
      <c r="P103" s="203">
        <f t="shared" si="32"/>
        <v>0.50938657407407406</v>
      </c>
      <c r="R103" s="178">
        <v>83</v>
      </c>
      <c r="S103" s="179">
        <v>92</v>
      </c>
      <c r="T103" s="177">
        <f t="shared" si="34"/>
        <v>83</v>
      </c>
      <c r="U103" s="180">
        <v>1</v>
      </c>
      <c r="V103" s="181">
        <v>114</v>
      </c>
      <c r="W103" s="177">
        <f t="shared" si="33"/>
        <v>1</v>
      </c>
    </row>
    <row r="104" spans="1:23" s="71" customFormat="1" ht="13.7" customHeight="1" x14ac:dyDescent="0.25">
      <c r="A104" s="55">
        <v>93</v>
      </c>
      <c r="B104" s="115">
        <v>46</v>
      </c>
      <c r="C104" s="65" t="str">
        <f t="shared" si="23"/>
        <v>CZE19980811</v>
      </c>
      <c r="D104" s="66" t="str">
        <f t="shared" si="24"/>
        <v xml:space="preserve">NOVOTNÝ Jakub </v>
      </c>
      <c r="E104" s="67" t="str">
        <f t="shared" si="25"/>
        <v>KC KOOPERATIVA SG JABLONEC N.N</v>
      </c>
      <c r="F104" s="68">
        <f t="shared" si="26"/>
        <v>19278</v>
      </c>
      <c r="G104" s="69" t="str">
        <f t="shared" si="27"/>
        <v>CADET</v>
      </c>
      <c r="H104" s="69" t="str">
        <f t="shared" si="28"/>
        <v>KOO</v>
      </c>
      <c r="I104" s="70">
        <v>0.13538194444444443</v>
      </c>
      <c r="J104" s="33">
        <f t="shared" si="29"/>
        <v>4.2129629629629461E-3</v>
      </c>
      <c r="K104" s="33">
        <f t="shared" si="30"/>
        <v>0</v>
      </c>
      <c r="M104" s="33"/>
      <c r="N104" s="33"/>
      <c r="O104" s="33">
        <f t="shared" si="31"/>
        <v>0.37892361111111111</v>
      </c>
      <c r="P104" s="203">
        <f t="shared" si="32"/>
        <v>0.51430555555555557</v>
      </c>
      <c r="R104" s="178">
        <v>46</v>
      </c>
      <c r="S104" s="179">
        <v>93</v>
      </c>
      <c r="T104" s="177">
        <f t="shared" si="34"/>
        <v>46</v>
      </c>
      <c r="U104" s="180">
        <v>1</v>
      </c>
      <c r="V104" s="181">
        <v>115</v>
      </c>
      <c r="W104" s="177">
        <f t="shared" si="33"/>
        <v>1</v>
      </c>
    </row>
    <row r="105" spans="1:23" s="71" customFormat="1" ht="13.7" customHeight="1" x14ac:dyDescent="0.25">
      <c r="A105" s="55">
        <v>94</v>
      </c>
      <c r="B105" s="115">
        <v>110</v>
      </c>
      <c r="C105" s="65" t="e">
        <f t="shared" si="23"/>
        <v>#N/A</v>
      </c>
      <c r="D105" s="66" t="e">
        <f t="shared" si="24"/>
        <v>#N/A</v>
      </c>
      <c r="E105" s="67" t="e">
        <f t="shared" si="25"/>
        <v>#N/A</v>
      </c>
      <c r="F105" s="68" t="e">
        <f t="shared" si="26"/>
        <v>#N/A</v>
      </c>
      <c r="G105" s="69" t="e">
        <f t="shared" si="27"/>
        <v>#N/A</v>
      </c>
      <c r="H105" s="69" t="e">
        <f t="shared" si="28"/>
        <v>#N/A</v>
      </c>
      <c r="I105" s="70">
        <v>0.13538194444444443</v>
      </c>
      <c r="J105" s="33">
        <f t="shared" si="29"/>
        <v>4.2129629629629461E-3</v>
      </c>
      <c r="K105" s="33">
        <f t="shared" si="30"/>
        <v>0</v>
      </c>
      <c r="M105" s="33"/>
      <c r="N105" s="33"/>
      <c r="O105" s="33">
        <f t="shared" si="31"/>
        <v>0.37938657407407406</v>
      </c>
      <c r="P105" s="203">
        <f t="shared" si="32"/>
        <v>0.51476851851851846</v>
      </c>
      <c r="R105" s="178">
        <v>110</v>
      </c>
      <c r="S105" s="179">
        <v>94</v>
      </c>
      <c r="T105" s="177">
        <f t="shared" si="34"/>
        <v>110</v>
      </c>
      <c r="U105" s="180">
        <v>1</v>
      </c>
      <c r="V105" s="181">
        <v>116</v>
      </c>
      <c r="W105" s="177">
        <f t="shared" si="33"/>
        <v>1</v>
      </c>
    </row>
    <row r="106" spans="1:23" s="71" customFormat="1" ht="13.7" customHeight="1" x14ac:dyDescent="0.25">
      <c r="A106" s="55">
        <v>95</v>
      </c>
      <c r="B106" s="115">
        <v>23</v>
      </c>
      <c r="C106" s="65" t="str">
        <f t="shared" si="23"/>
        <v>GER19981211</v>
      </c>
      <c r="D106" s="66" t="str">
        <f t="shared" si="24"/>
        <v>POUL Rudolph</v>
      </c>
      <c r="E106" s="67" t="str">
        <f t="shared" si="25"/>
        <v>RG BERLIN</v>
      </c>
      <c r="F106" s="68" t="str">
        <f t="shared" si="26"/>
        <v>BER 032411</v>
      </c>
      <c r="G106" s="69" t="str">
        <f t="shared" si="27"/>
        <v>CADET</v>
      </c>
      <c r="H106" s="69" t="str">
        <f t="shared" si="28"/>
        <v>RGB</v>
      </c>
      <c r="I106" s="70">
        <v>0.13561342592592593</v>
      </c>
      <c r="J106" s="33">
        <f t="shared" si="29"/>
        <v>4.4444444444444453E-3</v>
      </c>
      <c r="K106" s="33">
        <f t="shared" si="30"/>
        <v>0</v>
      </c>
      <c r="M106" s="33"/>
      <c r="N106" s="33"/>
      <c r="O106" s="33">
        <f t="shared" si="31"/>
        <v>0.37760416666666663</v>
      </c>
      <c r="P106" s="203">
        <f t="shared" si="32"/>
        <v>0.51321759259259259</v>
      </c>
      <c r="R106" s="178">
        <v>23</v>
      </c>
      <c r="S106" s="179">
        <v>95</v>
      </c>
      <c r="T106" s="177">
        <f t="shared" si="34"/>
        <v>23</v>
      </c>
      <c r="U106" s="180">
        <v>1</v>
      </c>
      <c r="V106" s="181">
        <v>117</v>
      </c>
      <c r="W106" s="177">
        <f t="shared" si="33"/>
        <v>1</v>
      </c>
    </row>
    <row r="107" spans="1:23" s="71" customFormat="1" ht="13.7" customHeight="1" x14ac:dyDescent="0.25">
      <c r="A107" s="55">
        <v>96</v>
      </c>
      <c r="B107" s="115">
        <v>109</v>
      </c>
      <c r="C107" s="65" t="e">
        <f t="shared" si="23"/>
        <v>#N/A</v>
      </c>
      <c r="D107" s="66" t="e">
        <f t="shared" si="24"/>
        <v>#N/A</v>
      </c>
      <c r="E107" s="67" t="e">
        <f t="shared" si="25"/>
        <v>#N/A</v>
      </c>
      <c r="F107" s="68" t="e">
        <f t="shared" si="26"/>
        <v>#N/A</v>
      </c>
      <c r="G107" s="69" t="e">
        <f t="shared" si="27"/>
        <v>#N/A</v>
      </c>
      <c r="H107" s="69" t="e">
        <f t="shared" si="28"/>
        <v>#N/A</v>
      </c>
      <c r="I107" s="70">
        <v>0.13561342592592593</v>
      </c>
      <c r="J107" s="33">
        <f t="shared" si="29"/>
        <v>4.4444444444444453E-3</v>
      </c>
      <c r="K107" s="33">
        <f t="shared" si="30"/>
        <v>0</v>
      </c>
      <c r="M107" s="33"/>
      <c r="N107" s="33"/>
      <c r="O107" s="33">
        <f t="shared" si="31"/>
        <v>0.37644675925925924</v>
      </c>
      <c r="P107" s="203">
        <f t="shared" si="32"/>
        <v>0.51206018518518515</v>
      </c>
      <c r="R107" s="178">
        <v>109</v>
      </c>
      <c r="S107" s="179">
        <v>96</v>
      </c>
      <c r="T107" s="177">
        <f t="shared" si="34"/>
        <v>109</v>
      </c>
      <c r="U107" s="180">
        <v>1</v>
      </c>
      <c r="V107" s="181">
        <v>118</v>
      </c>
      <c r="W107" s="177">
        <f t="shared" si="33"/>
        <v>1</v>
      </c>
    </row>
    <row r="108" spans="1:23" s="71" customFormat="1" ht="13.7" customHeight="1" x14ac:dyDescent="0.25">
      <c r="A108" s="55">
        <v>97</v>
      </c>
      <c r="B108" s="115">
        <v>85</v>
      </c>
      <c r="C108" s="65" t="str">
        <f t="shared" ref="C108:C115" si="35">VLOOKUP(B108,STARTOVKA,2,0)</f>
        <v>CZE19970804</v>
      </c>
      <c r="D108" s="66" t="str">
        <f t="shared" ref="D108:D115" si="36">VLOOKUP(B108,STARTOVKA,3,0)</f>
        <v xml:space="preserve">SPUDIL Martin </v>
      </c>
      <c r="E108" s="67" t="str">
        <f t="shared" ref="E108:E115" si="37">VLOOKUP(B108,STARTOVKA,4,0)</f>
        <v xml:space="preserve">SP KOLO LOAP SPECIALIZED </v>
      </c>
      <c r="F108" s="68">
        <f t="shared" ref="F108:F115" si="38">VLOOKUP(B108,STARTOVKA,5,0)</f>
        <v>10880</v>
      </c>
      <c r="G108" s="69" t="str">
        <f t="shared" ref="G108:G115" si="39">VLOOKUP(B108,STARTOVKA,6,0)</f>
        <v>JUNIOR*</v>
      </c>
      <c r="H108" s="69" t="str">
        <f t="shared" ref="H108:H115" si="40">VLOOKUP(B108,STARTOVKA,7,0)</f>
        <v>KOV</v>
      </c>
      <c r="I108" s="70">
        <v>0.13561342592592593</v>
      </c>
      <c r="J108" s="33">
        <f t="shared" ref="J108:J109" si="41">I108-$I$12</f>
        <v>4.4444444444444453E-3</v>
      </c>
      <c r="K108" s="33">
        <f t="shared" ref="K108:K115" si="42">M108+N108</f>
        <v>0</v>
      </c>
      <c r="M108" s="33"/>
      <c r="N108" s="33"/>
      <c r="O108" s="33">
        <f t="shared" si="31"/>
        <v>0.3716666666666667</v>
      </c>
      <c r="P108" s="203">
        <f t="shared" ref="P108:P109" si="43">I108-K108+O108</f>
        <v>0.50728009259259266</v>
      </c>
      <c r="R108" s="178">
        <v>85</v>
      </c>
      <c r="S108" s="179">
        <v>97</v>
      </c>
      <c r="T108" s="177">
        <f t="shared" si="34"/>
        <v>85</v>
      </c>
      <c r="U108" s="180">
        <v>1</v>
      </c>
      <c r="V108" s="181">
        <v>119</v>
      </c>
      <c r="W108" s="177">
        <f t="shared" ref="W108:W115" si="44">SUMIF(T:T,V:V,U:U)</f>
        <v>1</v>
      </c>
    </row>
    <row r="109" spans="1:23" s="71" customFormat="1" ht="13.7" customHeight="1" x14ac:dyDescent="0.25">
      <c r="A109" s="55">
        <v>98</v>
      </c>
      <c r="B109" s="115">
        <v>10</v>
      </c>
      <c r="C109" s="65" t="str">
        <f t="shared" si="35"/>
        <v>GER19970316</v>
      </c>
      <c r="D109" s="66" t="str">
        <f t="shared" si="36"/>
        <v>WELTZ Niclas</v>
      </c>
      <c r="E109" s="67" t="str">
        <f t="shared" si="37"/>
        <v>RSC TURBINE ERFURT</v>
      </c>
      <c r="F109" s="68" t="str">
        <f t="shared" si="38"/>
        <v>THÜ173103</v>
      </c>
      <c r="G109" s="69" t="str">
        <f t="shared" si="39"/>
        <v>JUNIOR*</v>
      </c>
      <c r="H109" s="69" t="str">
        <f t="shared" si="40"/>
        <v>TUR</v>
      </c>
      <c r="I109" s="70">
        <v>0.13561342592592593</v>
      </c>
      <c r="J109" s="33">
        <f t="shared" si="41"/>
        <v>4.4444444444444453E-3</v>
      </c>
      <c r="K109" s="33">
        <f t="shared" si="42"/>
        <v>0</v>
      </c>
      <c r="M109" s="33"/>
      <c r="N109" s="33"/>
      <c r="O109" s="33">
        <f t="shared" si="31"/>
        <v>0.3716666666666667</v>
      </c>
      <c r="P109" s="203">
        <f t="shared" si="43"/>
        <v>0.50728009259259266</v>
      </c>
      <c r="R109" s="178">
        <v>10</v>
      </c>
      <c r="S109" s="179">
        <v>98</v>
      </c>
      <c r="T109" s="177">
        <f t="shared" si="34"/>
        <v>10</v>
      </c>
      <c r="U109" s="180">
        <v>1</v>
      </c>
      <c r="V109" s="181">
        <v>120</v>
      </c>
      <c r="W109" s="177">
        <f t="shared" si="44"/>
        <v>1</v>
      </c>
    </row>
    <row r="110" spans="1:23" s="71" customFormat="1" ht="13.7" customHeight="1" x14ac:dyDescent="0.25">
      <c r="A110" s="55"/>
      <c r="B110" s="115">
        <v>14</v>
      </c>
      <c r="C110" s="65" t="str">
        <f t="shared" si="35"/>
        <v>GER19970806</v>
      </c>
      <c r="D110" s="66" t="str">
        <f t="shared" si="36"/>
        <v>BINAY Noah</v>
      </c>
      <c r="E110" s="67" t="str">
        <f t="shared" si="37"/>
        <v>JUNIOREN SCHWALBE TEAM SACHSEN</v>
      </c>
      <c r="F110" s="68" t="str">
        <f t="shared" si="38"/>
        <v>SAC 142218</v>
      </c>
      <c r="G110" s="69" t="str">
        <f t="shared" si="39"/>
        <v>JUNIOR*</v>
      </c>
      <c r="H110" s="69" t="str">
        <f t="shared" si="40"/>
        <v>SCW</v>
      </c>
      <c r="I110" s="70" t="s">
        <v>216</v>
      </c>
      <c r="J110" s="33" t="s">
        <v>216</v>
      </c>
      <c r="K110" s="33">
        <f t="shared" si="42"/>
        <v>0</v>
      </c>
      <c r="M110" s="33"/>
      <c r="N110" s="33"/>
      <c r="O110" s="33"/>
      <c r="P110" s="203"/>
      <c r="R110" s="178"/>
      <c r="S110" s="179">
        <v>99</v>
      </c>
      <c r="T110" s="177" t="str">
        <f t="shared" si="34"/>
        <v/>
      </c>
      <c r="U110" s="180">
        <v>1</v>
      </c>
      <c r="V110" s="181">
        <v>121</v>
      </c>
      <c r="W110" s="177">
        <f t="shared" si="44"/>
        <v>1</v>
      </c>
    </row>
    <row r="111" spans="1:23" s="71" customFormat="1" ht="13.7" customHeight="1" x14ac:dyDescent="0.25">
      <c r="A111" s="55"/>
      <c r="B111" s="115">
        <v>28</v>
      </c>
      <c r="C111" s="65" t="e">
        <f t="shared" si="35"/>
        <v>#N/A</v>
      </c>
      <c r="D111" s="66" t="e">
        <f t="shared" si="36"/>
        <v>#N/A</v>
      </c>
      <c r="E111" s="67" t="e">
        <f t="shared" si="37"/>
        <v>#N/A</v>
      </c>
      <c r="F111" s="68" t="e">
        <f t="shared" si="38"/>
        <v>#N/A</v>
      </c>
      <c r="G111" s="69" t="e">
        <f t="shared" si="39"/>
        <v>#N/A</v>
      </c>
      <c r="H111" s="69" t="e">
        <f t="shared" si="40"/>
        <v>#N/A</v>
      </c>
      <c r="I111" s="70" t="s">
        <v>216</v>
      </c>
      <c r="J111" s="33" t="s">
        <v>216</v>
      </c>
      <c r="K111" s="33">
        <f t="shared" si="42"/>
        <v>0</v>
      </c>
      <c r="M111" s="33"/>
      <c r="N111" s="33"/>
      <c r="O111" s="33"/>
      <c r="P111" s="203"/>
      <c r="R111" s="178"/>
      <c r="S111" s="179">
        <v>100</v>
      </c>
      <c r="T111" s="177" t="str">
        <f t="shared" si="34"/>
        <v/>
      </c>
      <c r="U111" s="180">
        <v>1</v>
      </c>
      <c r="V111" s="181">
        <v>122</v>
      </c>
      <c r="W111" s="177">
        <f t="shared" si="44"/>
        <v>1</v>
      </c>
    </row>
    <row r="112" spans="1:23" s="71" customFormat="1" ht="13.7" customHeight="1" x14ac:dyDescent="0.25">
      <c r="A112" s="55"/>
      <c r="B112" s="115">
        <v>45</v>
      </c>
      <c r="C112" s="65" t="str">
        <f t="shared" si="35"/>
        <v>CZE19960630</v>
      </c>
      <c r="D112" s="66" t="str">
        <f t="shared" si="36"/>
        <v xml:space="preserve">LEHKÝ Roman </v>
      </c>
      <c r="E112" s="67" t="str">
        <f t="shared" si="37"/>
        <v>KC KOOPERATIVA SG JABLONEC N.N</v>
      </c>
      <c r="F112" s="68">
        <f t="shared" si="38"/>
        <v>9859</v>
      </c>
      <c r="G112" s="69" t="str">
        <f t="shared" si="39"/>
        <v>JUNIOR</v>
      </c>
      <c r="H112" s="69" t="str">
        <f t="shared" si="40"/>
        <v>KOO</v>
      </c>
      <c r="I112" s="70" t="s">
        <v>216</v>
      </c>
      <c r="J112" s="33" t="s">
        <v>216</v>
      </c>
      <c r="K112" s="33">
        <f t="shared" si="42"/>
        <v>0</v>
      </c>
      <c r="M112" s="33"/>
      <c r="N112" s="33"/>
      <c r="O112" s="33"/>
      <c r="P112" s="203"/>
      <c r="R112" s="178"/>
      <c r="S112" s="179">
        <v>101</v>
      </c>
      <c r="T112" s="177" t="str">
        <f t="shared" si="34"/>
        <v/>
      </c>
      <c r="U112" s="180">
        <v>1</v>
      </c>
      <c r="V112" s="181">
        <v>123</v>
      </c>
      <c r="W112" s="177">
        <f t="shared" si="44"/>
        <v>1</v>
      </c>
    </row>
    <row r="113" spans="1:23" s="71" customFormat="1" ht="13.7" customHeight="1" x14ac:dyDescent="0.25">
      <c r="A113" s="55"/>
      <c r="B113" s="115">
        <v>102</v>
      </c>
      <c r="C113" s="65" t="str">
        <f t="shared" si="35"/>
        <v>CZE19991218</v>
      </c>
      <c r="D113" s="66" t="str">
        <f t="shared" si="36"/>
        <v xml:space="preserve">HOLUBOVSKÝ Ondřej </v>
      </c>
      <c r="E113" s="67" t="str">
        <f t="shared" si="37"/>
        <v xml:space="preserve">TJ STADION LOUNY </v>
      </c>
      <c r="F113" s="68">
        <f t="shared" si="38"/>
        <v>12235</v>
      </c>
      <c r="G113" s="69" t="str">
        <f t="shared" si="39"/>
        <v>CADET*</v>
      </c>
      <c r="H113" s="69" t="str">
        <f t="shared" si="40"/>
        <v>LOU</v>
      </c>
      <c r="I113" s="70" t="s">
        <v>216</v>
      </c>
      <c r="J113" s="33" t="s">
        <v>216</v>
      </c>
      <c r="K113" s="33">
        <f t="shared" si="42"/>
        <v>0</v>
      </c>
      <c r="M113" s="33"/>
      <c r="N113" s="33"/>
      <c r="O113" s="33"/>
      <c r="P113" s="203"/>
      <c r="R113" s="178"/>
      <c r="S113" s="179">
        <v>102</v>
      </c>
      <c r="T113" s="177" t="str">
        <f t="shared" si="34"/>
        <v/>
      </c>
      <c r="U113" s="180">
        <v>1</v>
      </c>
      <c r="V113" s="181">
        <v>124</v>
      </c>
      <c r="W113" s="177">
        <f t="shared" si="44"/>
        <v>1</v>
      </c>
    </row>
    <row r="114" spans="1:23" s="71" customFormat="1" ht="13.7" customHeight="1" x14ac:dyDescent="0.25">
      <c r="A114" s="55"/>
      <c r="B114" s="115">
        <v>128</v>
      </c>
      <c r="C114" s="65" t="e">
        <f t="shared" si="35"/>
        <v>#N/A</v>
      </c>
      <c r="D114" s="66" t="e">
        <f t="shared" si="36"/>
        <v>#N/A</v>
      </c>
      <c r="E114" s="67" t="e">
        <f t="shared" si="37"/>
        <v>#N/A</v>
      </c>
      <c r="F114" s="68" t="e">
        <f t="shared" si="38"/>
        <v>#N/A</v>
      </c>
      <c r="G114" s="69" t="e">
        <f t="shared" si="39"/>
        <v>#N/A</v>
      </c>
      <c r="H114" s="69" t="e">
        <f t="shared" si="40"/>
        <v>#N/A</v>
      </c>
      <c r="I114" s="70" t="s">
        <v>216</v>
      </c>
      <c r="J114" s="33" t="s">
        <v>216</v>
      </c>
      <c r="K114" s="33">
        <f t="shared" si="42"/>
        <v>0</v>
      </c>
      <c r="M114" s="33"/>
      <c r="N114" s="33"/>
      <c r="O114" s="33"/>
      <c r="P114" s="203"/>
      <c r="R114" s="178"/>
      <c r="S114" s="179">
        <v>103</v>
      </c>
      <c r="T114" s="177" t="str">
        <f t="shared" si="34"/>
        <v/>
      </c>
      <c r="U114" s="180">
        <v>1</v>
      </c>
      <c r="V114" s="181">
        <v>128</v>
      </c>
      <c r="W114" s="177">
        <f t="shared" si="44"/>
        <v>0</v>
      </c>
    </row>
    <row r="115" spans="1:23" s="71" customFormat="1" ht="13.7" customHeight="1" x14ac:dyDescent="0.25">
      <c r="A115" s="55"/>
      <c r="B115" s="115">
        <v>79</v>
      </c>
      <c r="C115" s="65" t="e">
        <f t="shared" si="35"/>
        <v>#N/A</v>
      </c>
      <c r="D115" s="66" t="e">
        <f t="shared" si="36"/>
        <v>#N/A</v>
      </c>
      <c r="E115" s="67" t="e">
        <f t="shared" si="37"/>
        <v>#N/A</v>
      </c>
      <c r="F115" s="68" t="e">
        <f t="shared" si="38"/>
        <v>#N/A</v>
      </c>
      <c r="G115" s="69" t="e">
        <f t="shared" si="39"/>
        <v>#N/A</v>
      </c>
      <c r="H115" s="69" t="e">
        <f t="shared" si="40"/>
        <v>#N/A</v>
      </c>
      <c r="I115" s="70" t="s">
        <v>216</v>
      </c>
      <c r="J115" s="33" t="s">
        <v>216</v>
      </c>
      <c r="K115" s="33">
        <f t="shared" si="42"/>
        <v>0</v>
      </c>
      <c r="M115" s="33"/>
      <c r="N115" s="33"/>
      <c r="O115" s="33"/>
      <c r="P115" s="203"/>
      <c r="R115" s="178"/>
      <c r="S115" s="179">
        <v>104</v>
      </c>
      <c r="T115" s="177" t="str">
        <f t="shared" si="34"/>
        <v/>
      </c>
      <c r="U115" s="180">
        <v>1</v>
      </c>
      <c r="V115" s="181">
        <v>129</v>
      </c>
      <c r="W115" s="177">
        <f t="shared" si="44"/>
        <v>1</v>
      </c>
    </row>
    <row r="116" spans="1:23" s="22" customFormat="1" ht="15" x14ac:dyDescent="0.2">
      <c r="A116" s="28"/>
      <c r="B116" s="54" t="s">
        <v>266</v>
      </c>
      <c r="C116" s="54"/>
      <c r="D116" s="29"/>
      <c r="E116" s="56"/>
      <c r="F116" s="28"/>
      <c r="G116" s="28"/>
      <c r="H116" s="28"/>
      <c r="I116" s="28"/>
      <c r="J116" s="28"/>
      <c r="K116" s="28"/>
    </row>
    <row r="117" spans="1:23" s="5" customFormat="1" x14ac:dyDescent="0.2">
      <c r="Q117" s="18"/>
      <c r="R117" s="18"/>
      <c r="S117" s="18"/>
      <c r="T117" s="18"/>
      <c r="U117" s="18"/>
      <c r="V117" s="18"/>
    </row>
    <row r="118" spans="1:23" s="5" customFormat="1" ht="17.25" customHeight="1" x14ac:dyDescent="0.25">
      <c r="B118" s="34"/>
      <c r="C118" s="52" t="s">
        <v>67</v>
      </c>
      <c r="D118" s="35"/>
      <c r="E118" s="35"/>
      <c r="F118" s="35"/>
      <c r="Q118" s="18"/>
      <c r="R118" s="18"/>
      <c r="S118" s="18"/>
      <c r="T118" s="18"/>
      <c r="U118" s="265"/>
      <c r="V118" s="18"/>
    </row>
    <row r="119" spans="1:23" s="5" customFormat="1" ht="5.25" customHeight="1" x14ac:dyDescent="0.25">
      <c r="B119" s="10"/>
      <c r="C119" s="9"/>
      <c r="D119" s="11"/>
      <c r="E119" s="8"/>
      <c r="Q119" s="18"/>
      <c r="R119" s="18"/>
      <c r="S119" s="18"/>
      <c r="T119" s="18"/>
      <c r="U119" s="265"/>
      <c r="V119" s="18"/>
    </row>
    <row r="120" spans="1:23" s="5" customFormat="1" ht="12.75" customHeight="1" x14ac:dyDescent="0.25">
      <c r="B120" s="10"/>
      <c r="C120" s="204" t="s">
        <v>122</v>
      </c>
      <c r="D120" s="11"/>
      <c r="E120" s="8"/>
      <c r="Q120" s="18"/>
      <c r="R120" s="18"/>
      <c r="S120" s="18"/>
      <c r="T120" s="18"/>
      <c r="U120" s="265"/>
      <c r="V120" s="18"/>
    </row>
    <row r="121" spans="1:23" s="5" customFormat="1" ht="12.75" customHeight="1" x14ac:dyDescent="0.2">
      <c r="A121" s="292" t="s">
        <v>33</v>
      </c>
      <c r="B121" s="65">
        <v>77</v>
      </c>
      <c r="C121" s="65" t="e">
        <f t="shared" ref="C121:C123" si="45">VLOOKUP(B121,STARTOVKA,2,0)</f>
        <v>#N/A</v>
      </c>
      <c r="D121" s="66" t="e">
        <f t="shared" ref="D121:D123" si="46">VLOOKUP(B121,STARTOVKA,3,0)</f>
        <v>#N/A</v>
      </c>
      <c r="E121" s="67" t="e">
        <f t="shared" ref="E121:E123" si="47">VLOOKUP(B121,STARTOVKA,4,0)</f>
        <v>#N/A</v>
      </c>
      <c r="F121" s="65"/>
      <c r="H121"/>
    </row>
    <row r="122" spans="1:23" s="5" customFormat="1" x14ac:dyDescent="0.2">
      <c r="A122" s="293"/>
      <c r="B122" s="65">
        <v>103</v>
      </c>
      <c r="C122" s="65" t="str">
        <f t="shared" si="45"/>
        <v>CZE19970319</v>
      </c>
      <c r="D122" s="66" t="str">
        <f t="shared" si="46"/>
        <v xml:space="preserve">NEUMAN Daniel </v>
      </c>
      <c r="E122" s="67" t="str">
        <f t="shared" si="47"/>
        <v xml:space="preserve">TJ STADION LOUNY </v>
      </c>
      <c r="F122" s="65"/>
      <c r="H122"/>
    </row>
    <row r="123" spans="1:23" s="5" customFormat="1" x14ac:dyDescent="0.2">
      <c r="A123" s="294"/>
      <c r="B123" s="65">
        <v>50</v>
      </c>
      <c r="C123" s="65" t="str">
        <f t="shared" si="45"/>
        <v>CZE19960203</v>
      </c>
      <c r="D123" s="66" t="str">
        <f t="shared" si="46"/>
        <v xml:space="preserve">VRÁNA Dominik </v>
      </c>
      <c r="E123" s="67" t="str">
        <f t="shared" si="47"/>
        <v>KC KOOPERATIVA SG JABLONEC N.N</v>
      </c>
      <c r="F123" s="65"/>
      <c r="H123"/>
    </row>
    <row r="124" spans="1:23" s="5" customFormat="1" ht="7.5" customHeight="1" x14ac:dyDescent="0.25">
      <c r="B124" s="53"/>
      <c r="C124" s="53"/>
      <c r="D124" s="36"/>
      <c r="E124" s="53"/>
      <c r="F124" s="36"/>
      <c r="I124" s="18"/>
      <c r="Q124" s="18"/>
      <c r="R124" s="18"/>
      <c r="S124" s="18"/>
      <c r="T124" s="18"/>
      <c r="U124" s="265"/>
      <c r="V124" s="18"/>
    </row>
    <row r="125" spans="1:23" s="5" customFormat="1" ht="12.75" customHeight="1" x14ac:dyDescent="0.25">
      <c r="B125" s="10"/>
      <c r="C125" s="204" t="s">
        <v>123</v>
      </c>
      <c r="D125" s="11"/>
      <c r="E125" s="8"/>
      <c r="H125"/>
      <c r="I125" s="18"/>
      <c r="Q125" s="18"/>
      <c r="R125" s="18"/>
      <c r="S125" s="18"/>
      <c r="T125" s="18"/>
      <c r="U125" s="265"/>
      <c r="V125" s="18"/>
    </row>
    <row r="126" spans="1:23" s="5" customFormat="1" ht="12.75" customHeight="1" x14ac:dyDescent="0.2">
      <c r="A126" s="292" t="s">
        <v>32</v>
      </c>
      <c r="B126" s="65">
        <v>27</v>
      </c>
      <c r="C126" s="65" t="e">
        <f t="shared" ref="C126:C128" si="48">VLOOKUP(B126,STARTOVKA,2,0)</f>
        <v>#N/A</v>
      </c>
      <c r="D126" s="66" t="e">
        <f t="shared" ref="D126:D128" si="49">VLOOKUP(B126,STARTOVKA,3,0)</f>
        <v>#N/A</v>
      </c>
      <c r="E126" s="67" t="e">
        <f t="shared" ref="E126:E128" si="50">VLOOKUP(B126,STARTOVKA,4,0)</f>
        <v>#N/A</v>
      </c>
      <c r="F126" s="65"/>
      <c r="H126"/>
    </row>
    <row r="127" spans="1:23" s="5" customFormat="1" x14ac:dyDescent="0.2">
      <c r="A127" s="293"/>
      <c r="B127" s="65">
        <v>50</v>
      </c>
      <c r="C127" s="65" t="str">
        <f t="shared" si="48"/>
        <v>CZE19960203</v>
      </c>
      <c r="D127" s="66" t="str">
        <f t="shared" si="49"/>
        <v xml:space="preserve">VRÁNA Dominik </v>
      </c>
      <c r="E127" s="67" t="str">
        <f t="shared" si="50"/>
        <v>KC KOOPERATIVA SG JABLONEC N.N</v>
      </c>
      <c r="F127" s="65"/>
      <c r="H127"/>
    </row>
    <row r="128" spans="1:23" s="5" customFormat="1" x14ac:dyDescent="0.2">
      <c r="A128" s="294"/>
      <c r="B128" s="65">
        <v>77</v>
      </c>
      <c r="C128" s="65" t="e">
        <f t="shared" si="48"/>
        <v>#N/A</v>
      </c>
      <c r="D128" s="66" t="e">
        <f t="shared" si="49"/>
        <v>#N/A</v>
      </c>
      <c r="E128" s="67" t="e">
        <f t="shared" si="50"/>
        <v>#N/A</v>
      </c>
      <c r="F128" s="65"/>
      <c r="H128"/>
    </row>
    <row r="129" spans="1:22" s="5" customFormat="1" ht="7.5" customHeight="1" x14ac:dyDescent="0.25">
      <c r="B129" s="53"/>
      <c r="C129" s="53"/>
      <c r="D129" s="36"/>
      <c r="E129" s="53"/>
      <c r="F129" s="36"/>
      <c r="H129"/>
      <c r="Q129" s="18"/>
      <c r="R129" s="18"/>
      <c r="S129" s="18"/>
      <c r="T129" s="18"/>
      <c r="U129" s="265"/>
      <c r="V129" s="18"/>
    </row>
    <row r="130" spans="1:22" s="5" customFormat="1" ht="18" x14ac:dyDescent="0.25">
      <c r="A130" s="257"/>
      <c r="B130" s="249"/>
      <c r="C130" s="249"/>
      <c r="D130" s="250"/>
      <c r="E130" s="251"/>
      <c r="F130" s="249"/>
      <c r="Q130" s="18"/>
      <c r="R130" s="18"/>
      <c r="S130" s="18"/>
      <c r="T130" s="18"/>
      <c r="U130" s="265"/>
      <c r="V130" s="18"/>
    </row>
    <row r="131" spans="1:22" s="5" customFormat="1" ht="17.25" customHeight="1" x14ac:dyDescent="0.25">
      <c r="B131" s="34"/>
      <c r="C131" s="52" t="s">
        <v>68</v>
      </c>
      <c r="D131" s="35"/>
      <c r="E131" s="35"/>
      <c r="F131" s="35"/>
      <c r="Q131" s="18"/>
      <c r="R131" s="18"/>
      <c r="S131" s="18"/>
      <c r="T131" s="18"/>
      <c r="U131" s="265"/>
      <c r="V131" s="18"/>
    </row>
    <row r="132" spans="1:22" s="5" customFormat="1" ht="5.25" customHeight="1" x14ac:dyDescent="0.25">
      <c r="B132" s="10"/>
      <c r="C132" s="9"/>
      <c r="D132" s="11"/>
      <c r="E132" s="8"/>
      <c r="Q132" s="18"/>
      <c r="R132" s="18"/>
      <c r="S132" s="18"/>
      <c r="T132" s="18"/>
      <c r="U132" s="265"/>
      <c r="V132" s="18"/>
    </row>
    <row r="133" spans="1:22" s="5" customFormat="1" ht="12.75" customHeight="1" x14ac:dyDescent="0.25">
      <c r="B133" s="10"/>
      <c r="C133" s="204" t="s">
        <v>120</v>
      </c>
      <c r="D133" s="11"/>
      <c r="E133" s="8"/>
      <c r="Q133" s="18"/>
      <c r="R133" s="18"/>
      <c r="S133" s="18"/>
      <c r="T133" s="18"/>
      <c r="U133" s="265"/>
      <c r="V133" s="18"/>
    </row>
    <row r="134" spans="1:22" s="5" customFormat="1" ht="12.75" customHeight="1" x14ac:dyDescent="0.2">
      <c r="A134" s="292" t="s">
        <v>33</v>
      </c>
      <c r="B134" s="65">
        <v>111</v>
      </c>
      <c r="C134" s="65" t="str">
        <f t="shared" ref="C134:C138" si="51">VLOOKUP(B134,STARTOVKA,2,0)</f>
        <v>GER19960410</v>
      </c>
      <c r="D134" s="66" t="str">
        <f t="shared" ref="D134:D138" si="52">VLOOKUP(B134,STARTOVKA,3,0)</f>
        <v>BECKER Alexander</v>
      </c>
      <c r="E134" s="67" t="str">
        <f t="shared" ref="E134:E138" si="53">VLOOKUP(B134,STARTOVKA,4,0)</f>
        <v>TEAM BRANDENBURG - RSC COTTBUS</v>
      </c>
      <c r="F134" s="65"/>
    </row>
    <row r="135" spans="1:22" s="5" customFormat="1" x14ac:dyDescent="0.2">
      <c r="A135" s="293"/>
      <c r="B135" s="65">
        <v>106</v>
      </c>
      <c r="C135" s="65" t="str">
        <f t="shared" si="51"/>
        <v>CZE19970109</v>
      </c>
      <c r="D135" s="66" t="str">
        <f t="shared" si="52"/>
        <v xml:space="preserve">SVATEK Miroslav </v>
      </c>
      <c r="E135" s="67" t="str">
        <f t="shared" si="53"/>
        <v xml:space="preserve">PROFI SPORT CHEB </v>
      </c>
      <c r="F135" s="65"/>
    </row>
    <row r="136" spans="1:22" s="5" customFormat="1" x14ac:dyDescent="0.2">
      <c r="A136" s="293"/>
      <c r="B136" s="65">
        <v>18</v>
      </c>
      <c r="C136" s="65" t="str">
        <f t="shared" si="51"/>
        <v>GER19980906</v>
      </c>
      <c r="D136" s="66" t="str">
        <f t="shared" si="52"/>
        <v>ZSCHOCKE Maximilian</v>
      </c>
      <c r="E136" s="67" t="str">
        <f t="shared" si="53"/>
        <v>JUNIOREN SCHWALBE TEAM SACHSEN</v>
      </c>
      <c r="F136" s="65"/>
    </row>
    <row r="137" spans="1:22" s="5" customFormat="1" x14ac:dyDescent="0.2">
      <c r="A137" s="293"/>
      <c r="B137" s="65">
        <v>48</v>
      </c>
      <c r="C137" s="65" t="str">
        <f t="shared" si="51"/>
        <v>CZE19981009</v>
      </c>
      <c r="D137" s="66" t="str">
        <f t="shared" si="52"/>
        <v xml:space="preserve">SIRŮČEK Václav </v>
      </c>
      <c r="E137" s="67" t="str">
        <f t="shared" si="53"/>
        <v>KC KOOPERATIVA SG JABLONEC N.N</v>
      </c>
      <c r="F137" s="65"/>
    </row>
    <row r="138" spans="1:22" s="5" customFormat="1" x14ac:dyDescent="0.2">
      <c r="A138" s="294"/>
      <c r="B138" s="65">
        <v>19</v>
      </c>
      <c r="C138" s="65" t="e">
        <f t="shared" si="51"/>
        <v>#N/A</v>
      </c>
      <c r="D138" s="66" t="e">
        <f t="shared" si="52"/>
        <v>#N/A</v>
      </c>
      <c r="E138" s="67" t="e">
        <f t="shared" si="53"/>
        <v>#N/A</v>
      </c>
      <c r="F138" s="65"/>
    </row>
    <row r="139" spans="1:22" s="5" customFormat="1" ht="7.5" customHeight="1" x14ac:dyDescent="0.25">
      <c r="B139" s="53"/>
      <c r="C139" s="53"/>
      <c r="D139" s="36"/>
      <c r="E139" s="53"/>
      <c r="F139" s="36"/>
      <c r="Q139" s="18"/>
      <c r="R139" s="18"/>
      <c r="S139" s="18"/>
      <c r="T139" s="18"/>
      <c r="U139" s="265"/>
      <c r="V139" s="18"/>
    </row>
    <row r="140" spans="1:22" s="5" customFormat="1" ht="12.75" customHeight="1" x14ac:dyDescent="0.25">
      <c r="B140" s="10"/>
      <c r="C140" s="204" t="s">
        <v>121</v>
      </c>
      <c r="D140" s="11"/>
      <c r="E140" s="8"/>
      <c r="Q140" s="18"/>
      <c r="R140" s="18"/>
      <c r="S140" s="18"/>
      <c r="T140" s="18"/>
      <c r="U140" s="265"/>
      <c r="V140" s="18"/>
    </row>
    <row r="141" spans="1:22" s="5" customFormat="1" ht="12.75" customHeight="1" x14ac:dyDescent="0.2">
      <c r="A141" s="292" t="s">
        <v>32</v>
      </c>
      <c r="B141" s="65">
        <v>111</v>
      </c>
      <c r="C141" s="65" t="str">
        <f t="shared" ref="C141:C145" si="54">VLOOKUP(B141,STARTOVKA,2,0)</f>
        <v>GER19960410</v>
      </c>
      <c r="D141" s="66" t="str">
        <f t="shared" ref="D141:D145" si="55">VLOOKUP(B141,STARTOVKA,3,0)</f>
        <v>BECKER Alexander</v>
      </c>
      <c r="E141" s="67" t="str">
        <f t="shared" ref="E141:E145" si="56">VLOOKUP(B141,STARTOVKA,4,0)</f>
        <v>TEAM BRANDENBURG - RSC COTTBUS</v>
      </c>
      <c r="F141" s="65"/>
    </row>
    <row r="142" spans="1:22" s="5" customFormat="1" x14ac:dyDescent="0.2">
      <c r="A142" s="293"/>
      <c r="B142" s="65">
        <v>106</v>
      </c>
      <c r="C142" s="65" t="str">
        <f t="shared" si="54"/>
        <v>CZE19970109</v>
      </c>
      <c r="D142" s="66" t="str">
        <f t="shared" si="55"/>
        <v xml:space="preserve">SVATEK Miroslav </v>
      </c>
      <c r="E142" s="67" t="str">
        <f t="shared" si="56"/>
        <v xml:space="preserve">PROFI SPORT CHEB </v>
      </c>
      <c r="F142" s="65"/>
    </row>
    <row r="143" spans="1:22" s="5" customFormat="1" x14ac:dyDescent="0.2">
      <c r="A143" s="293"/>
      <c r="B143" s="65">
        <v>103</v>
      </c>
      <c r="C143" s="65" t="str">
        <f t="shared" si="54"/>
        <v>CZE19970319</v>
      </c>
      <c r="D143" s="66" t="str">
        <f t="shared" si="55"/>
        <v xml:space="preserve">NEUMAN Daniel </v>
      </c>
      <c r="E143" s="67" t="str">
        <f t="shared" si="56"/>
        <v xml:space="preserve">TJ STADION LOUNY </v>
      </c>
      <c r="F143" s="65"/>
    </row>
    <row r="144" spans="1:22" s="5" customFormat="1" x14ac:dyDescent="0.2">
      <c r="A144" s="293"/>
      <c r="B144" s="65">
        <v>96</v>
      </c>
      <c r="C144" s="65" t="str">
        <f t="shared" si="54"/>
        <v>CZE19960516</v>
      </c>
      <c r="D144" s="66" t="str">
        <f t="shared" si="55"/>
        <v xml:space="preserve">SCHMIDT Vít </v>
      </c>
      <c r="E144" s="67" t="str">
        <f t="shared" si="56"/>
        <v xml:space="preserve">TJ FAVORIT BRNO </v>
      </c>
      <c r="F144" s="65"/>
    </row>
    <row r="145" spans="1:22" s="5" customFormat="1" x14ac:dyDescent="0.2">
      <c r="A145" s="294"/>
      <c r="B145" s="65">
        <v>89</v>
      </c>
      <c r="C145" s="65" t="e">
        <f t="shared" si="54"/>
        <v>#N/A</v>
      </c>
      <c r="D145" s="66" t="e">
        <f t="shared" si="55"/>
        <v>#N/A</v>
      </c>
      <c r="E145" s="67" t="e">
        <f t="shared" si="56"/>
        <v>#N/A</v>
      </c>
      <c r="F145" s="65"/>
    </row>
    <row r="146" spans="1:22" s="5" customFormat="1" ht="18" x14ac:dyDescent="0.25">
      <c r="B146" s="10"/>
      <c r="C146" s="21"/>
      <c r="Q146" s="18"/>
      <c r="R146" s="18"/>
      <c r="S146" s="18"/>
      <c r="T146" s="18"/>
      <c r="U146" s="265"/>
      <c r="V146" s="18"/>
    </row>
    <row r="147" spans="1:22" s="5" customFormat="1" x14ac:dyDescent="0.2">
      <c r="B147" s="10"/>
      <c r="C147" s="258"/>
      <c r="D147" s="258"/>
      <c r="E147" s="258"/>
      <c r="F147" s="258"/>
      <c r="G147" s="258"/>
      <c r="H147" s="258"/>
      <c r="I147" s="258"/>
      <c r="J147" s="258"/>
      <c r="K147" s="258"/>
      <c r="R147"/>
    </row>
    <row r="148" spans="1:22" s="5" customFormat="1" x14ac:dyDescent="0.2">
      <c r="B148" s="10"/>
      <c r="C148" s="258"/>
      <c r="D148" s="258"/>
      <c r="E148" s="258"/>
      <c r="F148" s="258"/>
      <c r="G148" s="258"/>
      <c r="H148" s="258"/>
      <c r="I148" s="258"/>
      <c r="J148" s="258"/>
      <c r="K148" s="258"/>
      <c r="R148"/>
    </row>
    <row r="149" spans="1:22" s="5" customFormat="1" x14ac:dyDescent="0.2">
      <c r="B149" s="10"/>
      <c r="C149" s="258"/>
      <c r="D149" s="258"/>
      <c r="E149" s="258"/>
      <c r="F149" s="258"/>
      <c r="G149" s="258"/>
      <c r="H149" s="258"/>
      <c r="I149" s="258"/>
      <c r="J149" s="258"/>
      <c r="K149" s="258"/>
      <c r="R149"/>
    </row>
    <row r="150" spans="1:22" s="5" customFormat="1" x14ac:dyDescent="0.2">
      <c r="B150" s="10"/>
      <c r="C150" s="258"/>
      <c r="D150" s="258"/>
      <c r="E150" s="258"/>
      <c r="F150" s="258"/>
      <c r="G150" s="258"/>
      <c r="H150" s="258"/>
      <c r="I150" s="258"/>
      <c r="J150" s="258"/>
      <c r="K150" s="258"/>
      <c r="R150"/>
    </row>
    <row r="151" spans="1:22" s="5" customFormat="1" x14ac:dyDescent="0.2">
      <c r="B151" s="10"/>
      <c r="C151" s="258"/>
      <c r="D151" s="258"/>
      <c r="E151" s="258"/>
      <c r="F151" s="258"/>
      <c r="G151" s="258"/>
      <c r="H151" s="258"/>
      <c r="I151" s="258"/>
      <c r="J151" s="258"/>
      <c r="K151" s="258"/>
    </row>
    <row r="152" spans="1:22" s="5" customFormat="1" x14ac:dyDescent="0.2">
      <c r="B152" s="10"/>
      <c r="C152" s="258"/>
      <c r="D152" s="258"/>
      <c r="E152" s="258"/>
      <c r="F152" s="258"/>
      <c r="G152" s="258"/>
      <c r="H152" s="258"/>
      <c r="I152" s="258"/>
      <c r="J152" s="258"/>
      <c r="K152" s="258"/>
    </row>
    <row r="153" spans="1:22" s="5" customFormat="1" x14ac:dyDescent="0.2">
      <c r="B153" s="10"/>
      <c r="C153" s="258"/>
      <c r="D153" s="258"/>
      <c r="E153" s="258"/>
      <c r="F153" s="258"/>
      <c r="G153" s="258"/>
      <c r="H153" s="258"/>
      <c r="I153" s="258"/>
      <c r="J153" s="258"/>
      <c r="K153" s="258"/>
    </row>
    <row r="154" spans="1:22" s="5" customFormat="1" x14ac:dyDescent="0.2">
      <c r="B154" s="10"/>
      <c r="C154" s="258"/>
      <c r="D154" s="258"/>
      <c r="E154" s="258"/>
      <c r="F154" s="258"/>
      <c r="G154" s="258"/>
      <c r="H154" s="258"/>
      <c r="I154" s="258"/>
      <c r="J154" s="258"/>
      <c r="K154" s="258"/>
    </row>
    <row r="155" spans="1:22" s="5" customFormat="1" x14ac:dyDescent="0.2">
      <c r="B155" s="10"/>
      <c r="C155" s="258"/>
      <c r="D155" s="258"/>
      <c r="E155" s="258"/>
      <c r="F155" s="258"/>
      <c r="G155" s="258"/>
      <c r="H155" s="258"/>
      <c r="I155" s="258"/>
      <c r="J155" s="258"/>
      <c r="K155" s="258"/>
    </row>
    <row r="156" spans="1:22" s="5" customFormat="1" x14ac:dyDescent="0.2">
      <c r="B156" s="10"/>
      <c r="C156" s="258"/>
      <c r="D156" s="258"/>
      <c r="E156" s="258"/>
      <c r="F156" s="258"/>
      <c r="G156" s="258"/>
      <c r="H156" s="258"/>
      <c r="I156" s="258"/>
      <c r="J156" s="258"/>
      <c r="K156" s="258"/>
    </row>
    <row r="157" spans="1:22" s="5" customFormat="1" x14ac:dyDescent="0.2">
      <c r="B157" s="10"/>
      <c r="C157" s="258"/>
      <c r="D157" s="258"/>
      <c r="E157" s="258"/>
      <c r="F157" s="258"/>
      <c r="G157" s="258"/>
      <c r="H157" s="258"/>
      <c r="I157" s="258"/>
      <c r="J157" s="258"/>
      <c r="K157" s="258"/>
    </row>
    <row r="158" spans="1:22" s="5" customFormat="1" x14ac:dyDescent="0.2">
      <c r="B158" s="10"/>
      <c r="C158" s="263"/>
      <c r="D158" s="263"/>
      <c r="E158" s="263"/>
      <c r="F158" s="263"/>
      <c r="G158" s="263"/>
      <c r="H158" s="263"/>
      <c r="I158" s="263"/>
      <c r="J158" s="263"/>
      <c r="K158" s="263"/>
    </row>
    <row r="159" spans="1:22" s="5" customFormat="1" x14ac:dyDescent="0.2">
      <c r="B159" s="10"/>
      <c r="C159" s="263"/>
      <c r="D159" s="263"/>
      <c r="E159" s="263"/>
      <c r="F159" s="263"/>
      <c r="G159" s="263"/>
      <c r="H159" s="263"/>
      <c r="I159" s="263"/>
      <c r="J159" s="263"/>
      <c r="K159" s="263"/>
    </row>
    <row r="160" spans="1:22" s="5" customFormat="1" x14ac:dyDescent="0.2">
      <c r="B160" s="10"/>
      <c r="C160" s="263"/>
      <c r="D160" s="263"/>
      <c r="E160" s="263"/>
      <c r="F160" s="263"/>
      <c r="G160" s="263"/>
      <c r="H160" s="263"/>
      <c r="I160" s="263"/>
      <c r="J160" s="263"/>
      <c r="K160" s="263"/>
    </row>
    <row r="161" spans="2:11" s="5" customFormat="1" x14ac:dyDescent="0.2">
      <c r="B161" s="10"/>
      <c r="C161" s="263"/>
      <c r="D161" s="263"/>
      <c r="E161" s="263"/>
      <c r="F161" s="263"/>
      <c r="G161" s="263"/>
      <c r="H161" s="263"/>
      <c r="I161" s="263"/>
      <c r="J161" s="263"/>
      <c r="K161" s="263"/>
    </row>
    <row r="162" spans="2:11" s="5" customFormat="1" x14ac:dyDescent="0.2">
      <c r="B162" s="10"/>
      <c r="C162" s="263"/>
      <c r="D162" s="263"/>
      <c r="E162" s="263"/>
      <c r="F162" s="263"/>
      <c r="G162" s="263"/>
      <c r="H162" s="263"/>
      <c r="I162" s="263"/>
      <c r="J162" s="263"/>
      <c r="K162" s="263"/>
    </row>
    <row r="163" spans="2:11" s="5" customFormat="1" x14ac:dyDescent="0.2">
      <c r="B163" s="10"/>
      <c r="C163" s="263"/>
      <c r="D163" s="263"/>
      <c r="E163" s="263"/>
      <c r="F163" s="263"/>
      <c r="G163" s="263"/>
      <c r="H163" s="263"/>
      <c r="I163" s="263"/>
      <c r="J163" s="263"/>
      <c r="K163" s="263"/>
    </row>
    <row r="164" spans="2:11" s="5" customFormat="1" x14ac:dyDescent="0.2">
      <c r="B164" s="10"/>
      <c r="C164" s="263"/>
      <c r="D164" s="263"/>
      <c r="E164" s="263"/>
      <c r="F164" s="263"/>
      <c r="G164" s="263"/>
      <c r="H164" s="263"/>
      <c r="I164" s="263"/>
      <c r="J164" s="263"/>
      <c r="K164" s="263"/>
    </row>
    <row r="165" spans="2:11" s="5" customFormat="1" x14ac:dyDescent="0.2">
      <c r="B165" s="10"/>
      <c r="C165" s="263"/>
      <c r="D165" s="263"/>
      <c r="E165" s="263"/>
      <c r="F165" s="263"/>
      <c r="G165" s="263"/>
      <c r="H165" s="263"/>
      <c r="I165" s="263"/>
      <c r="J165" s="263"/>
      <c r="K165" s="263"/>
    </row>
    <row r="166" spans="2:11" s="5" customFormat="1" x14ac:dyDescent="0.2">
      <c r="B166" s="10"/>
      <c r="C166" s="258"/>
      <c r="D166" s="258"/>
      <c r="E166" s="258"/>
      <c r="F166" s="258"/>
      <c r="G166" s="258"/>
      <c r="H166" s="258"/>
      <c r="I166" s="258"/>
      <c r="J166" s="258"/>
      <c r="K166" s="258"/>
    </row>
    <row r="167" spans="2:11" s="5" customFormat="1" x14ac:dyDescent="0.2">
      <c r="B167" s="10"/>
      <c r="C167" s="263"/>
      <c r="D167" s="263"/>
      <c r="E167" s="263"/>
      <c r="F167" s="263"/>
      <c r="G167" s="263"/>
      <c r="H167" s="263"/>
      <c r="I167" s="263"/>
      <c r="J167" s="263"/>
      <c r="K167" s="263"/>
    </row>
    <row r="168" spans="2:11" s="5" customFormat="1" x14ac:dyDescent="0.2">
      <c r="B168" s="10"/>
      <c r="C168" s="263"/>
      <c r="D168" s="263"/>
      <c r="E168" s="263"/>
      <c r="F168" s="263"/>
      <c r="G168" s="263"/>
      <c r="H168" s="263"/>
      <c r="I168" s="263"/>
      <c r="J168" s="263"/>
      <c r="K168" s="263"/>
    </row>
    <row r="169" spans="2:11" s="5" customFormat="1" x14ac:dyDescent="0.2">
      <c r="B169" s="10"/>
      <c r="C169" s="258"/>
      <c r="D169" s="258"/>
      <c r="E169" s="258"/>
      <c r="F169" s="258"/>
      <c r="G169" s="258"/>
      <c r="H169" s="258"/>
      <c r="I169" s="258"/>
      <c r="J169" s="258"/>
      <c r="K169" s="258"/>
    </row>
    <row r="170" spans="2:11" s="5" customFormat="1" x14ac:dyDescent="0.2">
      <c r="B170" s="10"/>
      <c r="C170" s="258"/>
      <c r="D170" s="258"/>
      <c r="E170" s="258"/>
      <c r="F170" s="258"/>
      <c r="G170" s="258"/>
      <c r="H170" s="258"/>
      <c r="I170" s="258"/>
      <c r="J170" s="258"/>
      <c r="K170" s="258"/>
    </row>
    <row r="171" spans="2:11" s="5" customFormat="1" x14ac:dyDescent="0.2">
      <c r="B171" s="10"/>
      <c r="C171" s="258"/>
      <c r="D171" s="258"/>
      <c r="E171" s="258"/>
      <c r="F171" s="258"/>
      <c r="G171" s="258"/>
      <c r="H171" s="258"/>
      <c r="I171" s="258"/>
      <c r="J171" s="258"/>
      <c r="K171" s="258"/>
    </row>
    <row r="172" spans="2:11" s="5" customFormat="1" x14ac:dyDescent="0.2">
      <c r="B172" s="10"/>
      <c r="C172" s="258"/>
      <c r="D172" s="258"/>
      <c r="E172" s="258"/>
      <c r="F172" s="258"/>
      <c r="G172" s="258"/>
      <c r="H172" s="258"/>
      <c r="I172" s="258"/>
      <c r="J172" s="258"/>
      <c r="K172" s="258"/>
    </row>
    <row r="173" spans="2:11" s="5" customFormat="1" x14ac:dyDescent="0.2">
      <c r="B173" s="10"/>
      <c r="C173" s="258"/>
      <c r="D173" s="258"/>
      <c r="E173" s="258"/>
      <c r="F173" s="258"/>
      <c r="G173" s="258"/>
      <c r="H173" s="258"/>
      <c r="I173" s="258"/>
      <c r="J173" s="258"/>
      <c r="K173" s="258"/>
    </row>
    <row r="174" spans="2:11" s="5" customFormat="1" x14ac:dyDescent="0.2">
      <c r="B174" s="10"/>
      <c r="C174" s="258"/>
      <c r="D174" s="258"/>
      <c r="E174" s="258"/>
      <c r="F174" s="258"/>
      <c r="G174" s="258"/>
      <c r="H174" s="258"/>
      <c r="I174" s="258"/>
      <c r="J174" s="258"/>
      <c r="K174" s="258"/>
    </row>
    <row r="175" spans="2:11" s="5" customFormat="1" x14ac:dyDescent="0.2">
      <c r="B175" s="10"/>
      <c r="C175" s="258"/>
      <c r="D175" s="258"/>
      <c r="E175" s="258"/>
      <c r="F175" s="258"/>
      <c r="G175" s="258"/>
      <c r="H175" s="258"/>
      <c r="I175" s="258"/>
      <c r="J175" s="258"/>
      <c r="K175" s="258"/>
    </row>
    <row r="176" spans="2:11" s="5" customFormat="1" x14ac:dyDescent="0.2">
      <c r="B176" s="10"/>
      <c r="C176" s="258"/>
      <c r="D176" s="258"/>
      <c r="E176" s="258"/>
      <c r="F176" s="258"/>
      <c r="G176" s="258"/>
      <c r="H176" s="258"/>
      <c r="I176" s="258"/>
      <c r="J176" s="258"/>
      <c r="K176" s="258"/>
    </row>
    <row r="177" spans="1:11" s="5" customFormat="1" x14ac:dyDescent="0.2">
      <c r="B177" s="10"/>
      <c r="C177" s="258"/>
      <c r="D177" s="258"/>
      <c r="E177" s="258"/>
      <c r="F177" s="258"/>
      <c r="G177" s="258"/>
      <c r="H177" s="258"/>
      <c r="I177" s="258"/>
      <c r="J177" s="258"/>
      <c r="K177" s="258"/>
    </row>
    <row r="178" spans="1:11" s="5" customFormat="1" x14ac:dyDescent="0.2">
      <c r="B178" s="10"/>
      <c r="C178" s="258"/>
      <c r="D178" s="258"/>
      <c r="E178" s="258"/>
      <c r="F178" s="258"/>
      <c r="G178" s="258"/>
      <c r="H178" s="258"/>
      <c r="I178" s="258"/>
      <c r="J178" s="258"/>
      <c r="K178" s="258"/>
    </row>
    <row r="179" spans="1:11" s="5" customFormat="1" x14ac:dyDescent="0.2">
      <c r="B179" s="10"/>
      <c r="C179" s="258"/>
      <c r="D179" s="258"/>
      <c r="E179" s="258"/>
      <c r="F179" s="258"/>
      <c r="G179" s="258"/>
      <c r="H179" s="258"/>
      <c r="I179" s="258"/>
      <c r="J179" s="258"/>
      <c r="K179" s="258"/>
    </row>
    <row r="180" spans="1:11" ht="6" customHeight="1" x14ac:dyDescent="0.2">
      <c r="A180" s="256"/>
      <c r="B180" s="256"/>
      <c r="C180" s="256"/>
      <c r="D180" s="256"/>
      <c r="E180" s="256"/>
      <c r="F180" s="256"/>
      <c r="G180" s="256"/>
      <c r="H180" s="256"/>
      <c r="I180" s="256"/>
      <c r="J180" s="256"/>
      <c r="K180" s="256"/>
    </row>
    <row r="181" spans="1:11" x14ac:dyDescent="0.2">
      <c r="A181" s="3"/>
      <c r="B181" s="3"/>
      <c r="C181" s="4"/>
      <c r="D181" s="3"/>
      <c r="E181" s="3"/>
      <c r="F181" s="3"/>
      <c r="G181" s="3"/>
      <c r="H181" s="3"/>
      <c r="I181" s="3"/>
      <c r="J181" s="3"/>
      <c r="K181" s="3"/>
    </row>
    <row r="182" spans="1:11" x14ac:dyDescent="0.2">
      <c r="A182" s="3"/>
      <c r="B182" s="3"/>
      <c r="C182" s="4"/>
      <c r="D182" s="3"/>
      <c r="E182" s="3"/>
      <c r="F182" s="3"/>
      <c r="G182" s="3"/>
      <c r="H182" s="3"/>
      <c r="I182" s="3"/>
      <c r="J182" s="3"/>
      <c r="K182" s="3"/>
    </row>
    <row r="183" spans="1:11" x14ac:dyDescent="0.2">
      <c r="A183" s="3"/>
      <c r="B183" s="3"/>
      <c r="C183" s="4"/>
      <c r="D183" s="3"/>
      <c r="E183" s="3"/>
      <c r="F183" s="3"/>
      <c r="G183" s="3"/>
      <c r="H183" s="3"/>
      <c r="I183" s="3"/>
      <c r="J183" s="3"/>
      <c r="K183" s="3"/>
    </row>
    <row r="184" spans="1:11" x14ac:dyDescent="0.2">
      <c r="A184" s="3"/>
      <c r="B184" s="3"/>
      <c r="C184" s="4"/>
      <c r="D184" s="3"/>
      <c r="E184" s="3"/>
      <c r="F184" s="3"/>
      <c r="G184" s="3"/>
      <c r="H184" s="3"/>
      <c r="I184" s="3"/>
      <c r="J184" s="3"/>
      <c r="K184" s="3"/>
    </row>
    <row r="185" spans="1:11" x14ac:dyDescent="0.2">
      <c r="A185" s="3"/>
      <c r="B185" s="3"/>
      <c r="C185" s="4"/>
      <c r="D185" s="3"/>
      <c r="E185" s="3"/>
      <c r="F185" s="3"/>
      <c r="G185" s="3"/>
      <c r="H185" s="3"/>
      <c r="I185" s="3"/>
      <c r="J185" s="3"/>
      <c r="K185" s="3"/>
    </row>
    <row r="186" spans="1:11" x14ac:dyDescent="0.2">
      <c r="A186" s="3"/>
      <c r="B186" s="3"/>
      <c r="C186" s="4"/>
      <c r="D186" s="3"/>
      <c r="E186" s="3"/>
      <c r="F186" s="3"/>
      <c r="G186" s="3"/>
      <c r="H186" s="3"/>
      <c r="I186" s="3"/>
      <c r="J186" s="3"/>
      <c r="K186" s="3"/>
    </row>
    <row r="187" spans="1:11" ht="6" customHeight="1" x14ac:dyDescent="0.2">
      <c r="A187" s="256"/>
      <c r="B187" s="256"/>
      <c r="C187" s="256"/>
      <c r="D187" s="256"/>
      <c r="E187" s="256"/>
      <c r="F187" s="256"/>
      <c r="G187" s="256"/>
      <c r="H187" s="256"/>
      <c r="I187" s="256"/>
      <c r="J187" s="256"/>
      <c r="K187" s="256"/>
    </row>
    <row r="188" spans="1:11" ht="11.45" customHeight="1" x14ac:dyDescent="0.2">
      <c r="A188" s="288" t="s">
        <v>46</v>
      </c>
      <c r="B188" s="288"/>
      <c r="C188" s="288"/>
      <c r="D188" s="288"/>
      <c r="E188" s="288"/>
      <c r="F188" s="288"/>
      <c r="G188" s="288"/>
      <c r="H188" s="288"/>
      <c r="I188" s="288"/>
      <c r="J188" s="288"/>
      <c r="K188" s="288"/>
    </row>
  </sheetData>
  <sortState ref="A12:P115">
    <sortCondition ref="A12"/>
  </sortState>
  <mergeCells count="9">
    <mergeCell ref="A134:A138"/>
    <mergeCell ref="A141:A145"/>
    <mergeCell ref="A188:K188"/>
    <mergeCell ref="A126:A128"/>
    <mergeCell ref="A1:K1"/>
    <mergeCell ref="A2:K2"/>
    <mergeCell ref="D3:H3"/>
    <mergeCell ref="A5:K5"/>
    <mergeCell ref="A121:A123"/>
  </mergeCells>
  <conditionalFormatting sqref="K12:K115">
    <cfRule type="cellIs" dxfId="10" priority="1" operator="equal">
      <formula>0</formula>
    </cfRule>
  </conditionalFormatting>
  <pageMargins left="0.56999999999999995" right="0.55118110236220474" top="0.31496062992125984" bottom="0.36" header="0.23622047244094491" footer="0.19685039370078741"/>
  <pageSetup paperSize="9" scale="65" orientation="portrait" horizontalDpi="4294967294"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21</vt:i4>
      </vt:variant>
      <vt:variant>
        <vt:lpstr>Named Ranges</vt:lpstr>
      </vt:variant>
      <vt:variant>
        <vt:i4>15</vt:i4>
      </vt:variant>
    </vt:vector>
  </HeadingPairs>
  <TitlesOfParts>
    <vt:vector size="36" baseType="lpstr">
      <vt:lpstr>CTRL</vt:lpstr>
      <vt:lpstr>PA1</vt:lpstr>
      <vt:lpstr>PA2</vt:lpstr>
      <vt:lpstr>SL</vt:lpstr>
      <vt:lpstr>SL2</vt:lpstr>
      <vt:lpstr>E1</vt:lpstr>
      <vt:lpstr>E2</vt:lpstr>
      <vt:lpstr>E3</vt:lpstr>
      <vt:lpstr>E4</vt:lpstr>
      <vt:lpstr>After1st</vt:lpstr>
      <vt:lpstr>After2nd</vt:lpstr>
      <vt:lpstr>After3rd</vt:lpstr>
      <vt:lpstr>After4thfin</vt:lpstr>
      <vt:lpstr>AT1</vt:lpstr>
      <vt:lpstr>AT2</vt:lpstr>
      <vt:lpstr>AT3</vt:lpstr>
      <vt:lpstr>AT4</vt:lpstr>
      <vt:lpstr>PR1</vt:lpstr>
      <vt:lpstr>PR2</vt:lpstr>
      <vt:lpstr>PR3</vt:lpstr>
      <vt:lpstr>GC1</vt:lpstr>
      <vt:lpstr>'SL2'!ACTIVERIDERS1</vt:lpstr>
      <vt:lpstr>ACTIVERIDERS1</vt:lpstr>
      <vt:lpstr>ACTIVERIDERS2</vt:lpstr>
      <vt:lpstr>ACTIVERIDERS3</vt:lpstr>
      <vt:lpstr>ACTIVERIDERS4</vt:lpstr>
      <vt:lpstr>'SL2'!AFTER1</vt:lpstr>
      <vt:lpstr>AFTER1</vt:lpstr>
      <vt:lpstr>AFTER2</vt:lpstr>
      <vt:lpstr>AFTER3</vt:lpstr>
      <vt:lpstr>AFTER4</vt:lpstr>
      <vt:lpstr>BODOVACITST2</vt:lpstr>
      <vt:lpstr>BODOVACITST3</vt:lpstr>
      <vt:lpstr>'PR1'!BODOVACITST4</vt:lpstr>
      <vt:lpstr>ODDIL</vt:lpstr>
      <vt:lpstr>STARTOVKA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worech</dc:creator>
  <cp:lastModifiedBy>Filip Rufer</cp:lastModifiedBy>
  <cp:lastPrinted>2014-08-08T18:40:27Z</cp:lastPrinted>
  <dcterms:created xsi:type="dcterms:W3CDTF">2008-03-30T08:35:24Z</dcterms:created>
  <dcterms:modified xsi:type="dcterms:W3CDTF">2014-08-08T18:40:31Z</dcterms:modified>
</cp:coreProperties>
</file>